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320" windowHeight="10035"/>
  </bookViews>
  <sheets>
    <sheet name="X Ward Bed Unavailable" sheetId="14" r:id="rId1"/>
    <sheet name="Ward Bed Unavailable" sheetId="12" r:id="rId2"/>
    <sheet name="Canc Ops" sheetId="16" r:id="rId3"/>
  </sheets>
  <externalReferences>
    <externalReference r:id="rId4"/>
  </externalReferences>
  <definedNames>
    <definedName name="_xlnm.Print_Area" localSheetId="1">'Ward Bed Unavailable'!$C$1:$O$33</definedName>
  </definedNames>
  <calcPr calcId="145621"/>
</workbook>
</file>

<file path=xl/calcChain.xml><?xml version="1.0" encoding="utf-8"?>
<calcChain xmlns="http://schemas.openxmlformats.org/spreadsheetml/2006/main">
  <c r="F25" i="12" l="1"/>
  <c r="J25" i="12"/>
  <c r="F15" i="12" l="1"/>
  <c r="F16" i="12"/>
  <c r="F17" i="12"/>
  <c r="F18" i="12"/>
  <c r="F19" i="12"/>
  <c r="F20" i="12"/>
  <c r="F21" i="12"/>
  <c r="F22" i="12"/>
  <c r="F23" i="12"/>
  <c r="F24" i="12"/>
  <c r="F11" i="12"/>
  <c r="F12" i="12"/>
  <c r="F13" i="12"/>
  <c r="F14" i="12"/>
  <c r="F2" i="12"/>
  <c r="F3" i="12"/>
  <c r="F4" i="12"/>
  <c r="F5" i="12"/>
  <c r="F6" i="12"/>
  <c r="F7" i="12"/>
  <c r="F8" i="12"/>
  <c r="F9" i="12"/>
  <c r="F10" i="12"/>
  <c r="J3" i="12"/>
  <c r="K4" i="12" s="1"/>
  <c r="J4" i="12"/>
  <c r="K5" i="12" s="1"/>
  <c r="J5" i="12"/>
  <c r="K6" i="12" s="1"/>
  <c r="J6" i="12"/>
  <c r="K7" i="12" s="1"/>
  <c r="J7" i="12"/>
  <c r="K8" i="12" s="1"/>
  <c r="J8" i="12"/>
  <c r="K9" i="12" s="1"/>
  <c r="J9" i="12"/>
  <c r="K10" i="12" s="1"/>
  <c r="J10" i="12"/>
  <c r="K11" i="12" s="1"/>
  <c r="J11" i="12"/>
  <c r="K12" i="12" s="1"/>
  <c r="J12" i="12"/>
  <c r="K13" i="12" s="1"/>
  <c r="J13" i="12"/>
  <c r="K14" i="12" s="1"/>
  <c r="J14" i="12"/>
  <c r="K15" i="12" s="1"/>
  <c r="J15" i="12"/>
  <c r="K16" i="12" s="1"/>
  <c r="J16" i="12"/>
  <c r="K17" i="12" s="1"/>
  <c r="J17" i="12"/>
  <c r="K18" i="12" s="1"/>
  <c r="J18" i="12"/>
  <c r="K19" i="12" s="1"/>
  <c r="J19" i="12"/>
  <c r="K20" i="12" s="1"/>
  <c r="J20" i="12"/>
  <c r="K21" i="12" s="1"/>
  <c r="J21" i="12"/>
  <c r="K22" i="12" s="1"/>
  <c r="J22" i="12"/>
  <c r="K23" i="12" s="1"/>
  <c r="J23" i="12"/>
  <c r="K24" i="12" s="1"/>
  <c r="J24" i="12"/>
  <c r="K25" i="12" s="1"/>
  <c r="J2" i="12"/>
  <c r="K3" i="12" s="1"/>
  <c r="O25" i="12" l="1"/>
  <c r="L25" i="12" s="1"/>
  <c r="Q25" i="12" s="1"/>
  <c r="G25" i="12"/>
  <c r="O18" i="12"/>
  <c r="O15" i="12"/>
  <c r="O13" i="12"/>
  <c r="O22" i="12"/>
  <c r="O21" i="12"/>
  <c r="O20" i="12"/>
  <c r="O19" i="12"/>
  <c r="O17" i="12"/>
  <c r="O24" i="12"/>
  <c r="O16" i="12"/>
  <c r="O23" i="12"/>
  <c r="O14" i="12"/>
  <c r="O11" i="12"/>
  <c r="O2" i="12"/>
  <c r="O4" i="12"/>
  <c r="O12" i="12"/>
  <c r="O9" i="12"/>
  <c r="O8" i="12"/>
  <c r="O7" i="12"/>
  <c r="O6" i="12"/>
  <c r="O5" i="12"/>
  <c r="O3" i="12"/>
  <c r="O10" i="12"/>
  <c r="C25" i="12" l="1"/>
  <c r="H25" i="12"/>
  <c r="D25" i="12"/>
  <c r="E25" i="12"/>
  <c r="M25" i="12"/>
  <c r="N25" i="12"/>
  <c r="P25" i="12"/>
  <c r="H6" i="12"/>
  <c r="I6" i="12"/>
  <c r="H13" i="12"/>
  <c r="I13" i="12"/>
  <c r="H9" i="12"/>
  <c r="I9" i="12"/>
  <c r="H4" i="12"/>
  <c r="I4" i="12"/>
  <c r="H5" i="12"/>
  <c r="I5" i="12"/>
  <c r="H17" i="12"/>
  <c r="H7" i="12"/>
  <c r="I7" i="12"/>
  <c r="H15" i="12"/>
  <c r="H21" i="12"/>
  <c r="H23" i="12"/>
  <c r="H12" i="12"/>
  <c r="I12" i="12"/>
  <c r="H22" i="12"/>
  <c r="H20" i="12"/>
  <c r="H3" i="12"/>
  <c r="I3" i="12"/>
  <c r="H14" i="12"/>
  <c r="I14" i="12"/>
  <c r="H8" i="12"/>
  <c r="I8" i="12"/>
  <c r="H10" i="12"/>
  <c r="I10" i="12"/>
  <c r="H11" i="12"/>
  <c r="I11" i="12"/>
  <c r="H16" i="12"/>
  <c r="H18" i="12"/>
  <c r="H19" i="12"/>
  <c r="H24" i="12"/>
  <c r="H2" i="12"/>
  <c r="I2" i="12"/>
  <c r="E7" i="12"/>
  <c r="G7" i="12"/>
  <c r="E13" i="12"/>
  <c r="G13" i="12"/>
  <c r="E15" i="12"/>
  <c r="G15" i="12"/>
  <c r="E21" i="12"/>
  <c r="G21" i="12"/>
  <c r="E9" i="12"/>
  <c r="G9" i="12"/>
  <c r="E4" i="12"/>
  <c r="G4" i="12"/>
  <c r="E5" i="12"/>
  <c r="G5" i="12"/>
  <c r="E12" i="12"/>
  <c r="G12" i="12"/>
  <c r="E22" i="12"/>
  <c r="G22" i="12"/>
  <c r="E20" i="12"/>
  <c r="G20" i="12"/>
  <c r="E3" i="12"/>
  <c r="G3" i="12"/>
  <c r="E14" i="12"/>
  <c r="G14" i="12"/>
  <c r="E8" i="12"/>
  <c r="G8" i="12"/>
  <c r="E23" i="12"/>
  <c r="G23" i="12"/>
  <c r="E17" i="12"/>
  <c r="G17" i="12"/>
  <c r="E10" i="12"/>
  <c r="G10" i="12"/>
  <c r="E11" i="12"/>
  <c r="G11" i="12"/>
  <c r="E16" i="12"/>
  <c r="G16" i="12"/>
  <c r="E18" i="12"/>
  <c r="G18" i="12"/>
  <c r="E19" i="12"/>
  <c r="G19" i="12"/>
  <c r="E24" i="12"/>
  <c r="G24" i="12"/>
  <c r="E2" i="12"/>
  <c r="G2" i="12"/>
  <c r="E6" i="12"/>
  <c r="G6" i="12"/>
  <c r="C7" i="12"/>
  <c r="D7" i="12"/>
  <c r="C6" i="12"/>
  <c r="D6" i="12"/>
  <c r="C13" i="12"/>
  <c r="D13" i="12"/>
  <c r="C9" i="12"/>
  <c r="D9" i="12"/>
  <c r="C4" i="12"/>
  <c r="D4" i="12"/>
  <c r="C5" i="12"/>
  <c r="D5" i="12"/>
  <c r="C17" i="12"/>
  <c r="D17" i="12"/>
  <c r="C15" i="12"/>
  <c r="D15" i="12"/>
  <c r="C21" i="12"/>
  <c r="D21" i="12"/>
  <c r="C23" i="12"/>
  <c r="D23" i="12"/>
  <c r="C12" i="12"/>
  <c r="D12" i="12"/>
  <c r="C22" i="12"/>
  <c r="D22" i="12"/>
  <c r="C20" i="12"/>
  <c r="D20" i="12"/>
  <c r="C3" i="12"/>
  <c r="D3" i="12"/>
  <c r="C14" i="12"/>
  <c r="D14" i="12"/>
  <c r="C8" i="12"/>
  <c r="D8" i="12"/>
  <c r="C10" i="12"/>
  <c r="D10" i="12"/>
  <c r="C11" i="12"/>
  <c r="D11" i="12"/>
  <c r="C16" i="12"/>
  <c r="D16" i="12"/>
  <c r="C18" i="12"/>
  <c r="D18" i="12"/>
  <c r="C19" i="12"/>
  <c r="D19" i="12"/>
  <c r="C24" i="12"/>
  <c r="D24" i="12"/>
  <c r="C2" i="12"/>
  <c r="D2" i="12"/>
  <c r="L7" i="12"/>
  <c r="P7" i="12" s="1"/>
  <c r="L15" i="12"/>
  <c r="Q15" i="12" s="1"/>
  <c r="L21" i="12"/>
  <c r="P21" i="12" s="1"/>
  <c r="L23" i="12"/>
  <c r="Q23" i="12" s="1"/>
  <c r="L9" i="12"/>
  <c r="P9" i="12" s="1"/>
  <c r="L4" i="12"/>
  <c r="P4" i="12" s="1"/>
  <c r="L5" i="12"/>
  <c r="Q5" i="12" s="1"/>
  <c r="L17" i="12"/>
  <c r="P17" i="12" s="1"/>
  <c r="L12" i="12"/>
  <c r="P12" i="12" s="1"/>
  <c r="L22" i="12"/>
  <c r="M22" i="12" s="1"/>
  <c r="L20" i="12"/>
  <c r="M20" i="12" s="1"/>
  <c r="L3" i="12"/>
  <c r="M3" i="12" s="1"/>
  <c r="L14" i="12"/>
  <c r="M14" i="12" s="1"/>
  <c r="L8" i="12"/>
  <c r="P8" i="12" s="1"/>
  <c r="L13" i="12"/>
  <c r="M13" i="12" s="1"/>
  <c r="L10" i="12"/>
  <c r="P10" i="12" s="1"/>
  <c r="L11" i="12"/>
  <c r="M11" i="12" s="1"/>
  <c r="L16" i="12"/>
  <c r="P16" i="12" s="1"/>
  <c r="L18" i="12"/>
  <c r="M18" i="12" s="1"/>
  <c r="L19" i="12"/>
  <c r="P19" i="12" s="1"/>
  <c r="L24" i="12"/>
  <c r="M24" i="12" s="1"/>
  <c r="L6" i="12"/>
  <c r="P6" i="12" s="1"/>
  <c r="M10" i="12" l="1"/>
  <c r="M4" i="12"/>
  <c r="P15" i="12"/>
  <c r="M16" i="12"/>
  <c r="P3" i="12"/>
  <c r="P23" i="12"/>
  <c r="M19" i="12"/>
  <c r="N15" i="12"/>
  <c r="M15" i="12"/>
  <c r="Q11" i="12"/>
  <c r="P5" i="12"/>
  <c r="Q3" i="12"/>
  <c r="Q4" i="12"/>
  <c r="M8" i="12"/>
  <c r="Q24" i="12"/>
  <c r="Q9" i="12"/>
  <c r="Q7" i="12"/>
  <c r="Q13" i="12"/>
  <c r="M6" i="12"/>
  <c r="M9" i="12"/>
  <c r="Q20" i="12"/>
  <c r="Q17" i="12"/>
  <c r="Q22" i="12"/>
  <c r="Q18" i="12"/>
  <c r="Q21" i="12"/>
  <c r="M7" i="12"/>
  <c r="N23" i="12"/>
  <c r="Q12" i="12"/>
  <c r="Q14" i="12"/>
  <c r="M12" i="12"/>
  <c r="M17" i="12"/>
  <c r="M23" i="12"/>
  <c r="Q16" i="12"/>
  <c r="Q8" i="12"/>
  <c r="N5" i="12"/>
  <c r="M21" i="12"/>
  <c r="Q6" i="12"/>
  <c r="Q10" i="12"/>
  <c r="M5" i="12"/>
  <c r="Q19" i="12"/>
  <c r="N14" i="12"/>
  <c r="N6" i="12"/>
  <c r="N19" i="12"/>
  <c r="N16" i="12"/>
  <c r="N10" i="12"/>
  <c r="N8" i="12"/>
  <c r="N12" i="12"/>
  <c r="N9" i="12"/>
  <c r="P24" i="12"/>
  <c r="P18" i="12"/>
  <c r="P11" i="12"/>
  <c r="P13" i="12"/>
  <c r="P14" i="12"/>
  <c r="N7" i="12"/>
  <c r="N24" i="12"/>
  <c r="N18" i="12"/>
  <c r="N11" i="12"/>
  <c r="N13" i="12"/>
  <c r="N3" i="12"/>
  <c r="P20" i="12"/>
  <c r="P22" i="12"/>
  <c r="N20" i="12"/>
  <c r="N22" i="12"/>
  <c r="N17" i="12"/>
  <c r="N4" i="12"/>
  <c r="N21" i="12"/>
</calcChain>
</file>

<file path=xl/sharedStrings.xml><?xml version="1.0" encoding="utf-8"?>
<sst xmlns="http://schemas.openxmlformats.org/spreadsheetml/2006/main" count="65" uniqueCount="40">
  <si>
    <t>Ward Bed Unavailable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</si>
  <si>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</si>
  <si>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</si>
  <si>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</si>
  <si>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</si>
  <si>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</si>
  <si>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</si>
  <si>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</si>
  <si>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</si>
  <si>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</si>
  <si>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</si>
  <si>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</si>
  <si>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</si>
  <si>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</si>
  <si>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</si>
  <si>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</si>
  <si>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</si>
  <si>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</si>
  <si>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</si>
  <si>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</si>
  <si>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</si>
  <si>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</si>
  <si>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</si>
  <si>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</si>
  <si>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Month</t>
  </si>
  <si>
    <t>UCL</t>
  </si>
  <si>
    <t xml:space="preserve"> +2 Sigma</t>
  </si>
  <si>
    <t xml:space="preserve"> +1 Sigma</t>
  </si>
  <si>
    <t>Average</t>
  </si>
  <si>
    <t xml:space="preserve"> -1 Sigma</t>
  </si>
  <si>
    <t xml:space="preserve"> -2 Sigma</t>
  </si>
  <si>
    <t>LCL</t>
  </si>
  <si>
    <t>LastCell</t>
  </si>
  <si>
    <t>Range</t>
  </si>
  <si>
    <t>Reason</t>
  </si>
  <si>
    <t>Jan-11</t>
  </si>
  <si>
    <t>Feb-11</t>
  </si>
  <si>
    <t>Mar-11</t>
  </si>
  <si>
    <t>% of Operations cancelled (Total)</t>
  </si>
  <si>
    <t>% of Operations cancelled  (on the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</si>
</sst>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3"/>
      <name val="Arial"/>
      <family val="2"/>
    </font>
    <font>
      <b/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  <xf numFmtId="0" fontId="1" fillId="0" borderId="0" xfId="1"/>
    <xf numFmtId="0" fontId="1" fillId="0" borderId="0" xfId="1" applyBorder="1"/>
    <xf numFmtId="0" fontId="1" fillId="0" borderId="0" xfId="1" applyFill="1" applyBorder="1" applyAlignment="1">
      <alignment horizontal="right"/>
    </xf>
    <xf numFmtId="0" fontId="1" fillId="0" borderId="0" xfId="1" applyBorder="1" applyAlignment="1">
      <alignment horizontal="right"/>
    </xf>
    <xf numFmtId="0" fontId="1" fillId="5" borderId="0" xfId="1" applyFill="1" applyBorder="1" applyAlignment="1">
      <alignment horizontal="right"/>
    </xf>
    <xf numFmtId="0" fontId="2" fillId="2" borderId="1" xfId="1" applyFont="1" applyFill="1" applyBorder="1" applyAlignment="1">
      <alignment wrapText="1"/>
    </xf>
    <xf numFmtId="0" fontId="3" fillId="3" borderId="1" xfId="1" applyFont="1" applyFill="1" applyBorder="1" applyAlignment="1">
      <alignment wrapText="1"/>
    </xf>
    <xf numFmtId="0" fontId="3" fillId="4" borderId="1" xfId="1" applyFont="1" applyFill="1" applyBorder="1" applyAlignment="1">
      <alignment wrapText="1"/>
    </xf>
    <xf numFmtId="17" fontId="2" fillId="2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0" fontId="5" fillId="4" borderId="1" xfId="2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17" fontId="0" fillId="0" borderId="0" xfId="0" applyNumberFormat="1" applyAlignment="1">
      <alignment horizontal="left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Number</a:t>
            </a:r>
            <a:r>
              <a:rPr lang="en-GB" baseline="0"/>
              <a:t> of operations cancelled (on the Day) - Ward Bed Unavailable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'Ward Bed Unavailable'!$B$1</c:f>
              <c:strCache>
                <c:ptCount val="1"/>
                <c:pt idx="0">
                  <c:v>Ward Bed Unavailable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  <a:effectLst/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3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dPt>
            <c:idx val="4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5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dPt>
            <c:idx val="6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7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8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9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0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1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2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3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4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5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6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7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8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19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20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21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dPt>
            <c:idx val="22"/>
            <c:marker>
              <c:symbol val="diamond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rgbClr val="FF0000"/>
                </a:solidFill>
                <a:prstDash val="solid"/>
              </a:ln>
              <a:effectLst/>
            </c:spPr>
          </c:dPt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Unavailable'!$B$2:$B$25</c:f>
              <c:numCache>
                <c:formatCode>0.</c:formatCode>
                <c:ptCount val="24"/>
                <c:pt idx="0">
                  <c:v>33</c:v>
                </c:pt>
                <c:pt idx="1">
                  <c:v>18</c:v>
                </c:pt>
                <c:pt idx="2">
                  <c:v>16</c:v>
                </c:pt>
                <c:pt idx="3">
                  <c:v>7</c:v>
                </c:pt>
                <c:pt idx="4">
                  <c:v>2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44</c:v>
                </c:pt>
                <c:pt idx="9">
                  <c:v>123</c:v>
                </c:pt>
                <c:pt idx="10">
                  <c:v>65</c:v>
                </c:pt>
                <c:pt idx="11">
                  <c:v>54</c:v>
                </c:pt>
                <c:pt idx="12">
                  <c:v>48</c:v>
                </c:pt>
                <c:pt idx="13">
                  <c:v>9</c:v>
                </c:pt>
                <c:pt idx="14">
                  <c:v>6</c:v>
                </c:pt>
                <c:pt idx="15">
                  <c:v>15</c:v>
                </c:pt>
                <c:pt idx="16">
                  <c:v>1</c:v>
                </c:pt>
                <c:pt idx="17">
                  <c:v>5</c:v>
                </c:pt>
                <c:pt idx="18">
                  <c:v>24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'Ward Bed Unavailable'!$C$1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654618992048279E-2"/>
                  <c:y val="-2.08911021219764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UCL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3654618992048279E-2"/>
                  <c:y val="-2.0891102121976441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Unavailable'!$C$2:$C$25</c:f>
              <c:numCache>
                <c:formatCode>0.</c:formatCode>
                <c:ptCount val="24"/>
                <c:pt idx="0">
                  <c:v>48.383611111111108</c:v>
                </c:pt>
                <c:pt idx="1">
                  <c:v>48.383611111111108</c:v>
                </c:pt>
                <c:pt idx="2">
                  <c:v>48.383611111111108</c:v>
                </c:pt>
                <c:pt idx="3">
                  <c:v>48.383611111111108</c:v>
                </c:pt>
                <c:pt idx="4">
                  <c:v>48.383611111111108</c:v>
                </c:pt>
                <c:pt idx="5">
                  <c:v>48.383611111111108</c:v>
                </c:pt>
                <c:pt idx="6">
                  <c:v>48.383611111111108</c:v>
                </c:pt>
                <c:pt idx="7">
                  <c:v>48.383611111111108</c:v>
                </c:pt>
                <c:pt idx="8">
                  <c:v>48.383611111111108</c:v>
                </c:pt>
                <c:pt idx="9">
                  <c:v>99.543333333333337</c:v>
                </c:pt>
                <c:pt idx="10">
                  <c:v>99.543333333333337</c:v>
                </c:pt>
                <c:pt idx="11">
                  <c:v>95.11</c:v>
                </c:pt>
                <c:pt idx="12">
                  <c:v>95.11</c:v>
                </c:pt>
                <c:pt idx="13">
                  <c:v>37.33</c:v>
                </c:pt>
                <c:pt idx="14">
                  <c:v>37.33</c:v>
                </c:pt>
                <c:pt idx="15">
                  <c:v>37.33</c:v>
                </c:pt>
                <c:pt idx="16">
                  <c:v>37.33</c:v>
                </c:pt>
                <c:pt idx="17">
                  <c:v>37.33</c:v>
                </c:pt>
                <c:pt idx="18">
                  <c:v>37.33</c:v>
                </c:pt>
                <c:pt idx="19">
                  <c:v>37.33</c:v>
                </c:pt>
                <c:pt idx="20">
                  <c:v>37.33</c:v>
                </c:pt>
                <c:pt idx="21">
                  <c:v>37.33</c:v>
                </c:pt>
                <c:pt idx="22">
                  <c:v>37.33</c:v>
                </c:pt>
                <c:pt idx="23">
                  <c:v>37.33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'Ward Bed Unavailable'!$D$1</c:f>
              <c:strCache>
                <c:ptCount val="1"/>
                <c:pt idx="0">
                  <c:v> +2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Unavailable'!$D$2:$D$25</c:f>
              <c:numCache>
                <c:formatCode>0.</c:formatCode>
                <c:ptCount val="24"/>
                <c:pt idx="0">
                  <c:v>40.292777777777779</c:v>
                </c:pt>
                <c:pt idx="1">
                  <c:v>40.292777777777779</c:v>
                </c:pt>
                <c:pt idx="2">
                  <c:v>40.292777777777779</c:v>
                </c:pt>
                <c:pt idx="3">
                  <c:v>40.292777777777779</c:v>
                </c:pt>
                <c:pt idx="4">
                  <c:v>40.292777777777779</c:v>
                </c:pt>
                <c:pt idx="5">
                  <c:v>40.292777777777779</c:v>
                </c:pt>
                <c:pt idx="6">
                  <c:v>40.292777777777779</c:v>
                </c:pt>
                <c:pt idx="7">
                  <c:v>40.292777777777779</c:v>
                </c:pt>
                <c:pt idx="8">
                  <c:v>40.292777777777779</c:v>
                </c:pt>
                <c:pt idx="9">
                  <c:v>90.528888888888886</c:v>
                </c:pt>
                <c:pt idx="10">
                  <c:v>90.528888888888886</c:v>
                </c:pt>
                <c:pt idx="11">
                  <c:v>87.573333333333338</c:v>
                </c:pt>
                <c:pt idx="12">
                  <c:v>87.573333333333338</c:v>
                </c:pt>
                <c:pt idx="13">
                  <c:v>28.020000000000003</c:v>
                </c:pt>
                <c:pt idx="14">
                  <c:v>28.020000000000003</c:v>
                </c:pt>
                <c:pt idx="15">
                  <c:v>28.020000000000003</c:v>
                </c:pt>
                <c:pt idx="16">
                  <c:v>28.020000000000003</c:v>
                </c:pt>
                <c:pt idx="17">
                  <c:v>28.020000000000003</c:v>
                </c:pt>
                <c:pt idx="18">
                  <c:v>28.020000000000003</c:v>
                </c:pt>
                <c:pt idx="19">
                  <c:v>28.020000000000003</c:v>
                </c:pt>
                <c:pt idx="20">
                  <c:v>28.020000000000003</c:v>
                </c:pt>
                <c:pt idx="21">
                  <c:v>28.020000000000003</c:v>
                </c:pt>
                <c:pt idx="22">
                  <c:v>28.020000000000003</c:v>
                </c:pt>
                <c:pt idx="23">
                  <c:v>28.020000000000003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'Ward Bed Unavailable'!$E$1</c:f>
              <c:strCache>
                <c:ptCount val="1"/>
                <c:pt idx="0">
                  <c:v> +1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Unavailable'!$E$2:$E$25</c:f>
              <c:numCache>
                <c:formatCode>0.</c:formatCode>
                <c:ptCount val="24"/>
                <c:pt idx="0">
                  <c:v>32.201944444444443</c:v>
                </c:pt>
                <c:pt idx="1">
                  <c:v>32.201944444444443</c:v>
                </c:pt>
                <c:pt idx="2">
                  <c:v>32.201944444444443</c:v>
                </c:pt>
                <c:pt idx="3">
                  <c:v>32.201944444444443</c:v>
                </c:pt>
                <c:pt idx="4">
                  <c:v>32.201944444444443</c:v>
                </c:pt>
                <c:pt idx="5">
                  <c:v>32.201944444444443</c:v>
                </c:pt>
                <c:pt idx="6">
                  <c:v>32.201944444444443</c:v>
                </c:pt>
                <c:pt idx="7">
                  <c:v>32.201944444444443</c:v>
                </c:pt>
                <c:pt idx="8">
                  <c:v>32.201944444444443</c:v>
                </c:pt>
                <c:pt idx="9">
                  <c:v>81.51444444444445</c:v>
                </c:pt>
                <c:pt idx="10">
                  <c:v>81.51444444444445</c:v>
                </c:pt>
                <c:pt idx="11">
                  <c:v>80.036666666666662</c:v>
                </c:pt>
                <c:pt idx="12">
                  <c:v>80.036666666666662</c:v>
                </c:pt>
                <c:pt idx="13">
                  <c:v>18.71</c:v>
                </c:pt>
                <c:pt idx="14">
                  <c:v>18.71</c:v>
                </c:pt>
                <c:pt idx="15">
                  <c:v>18.71</c:v>
                </c:pt>
                <c:pt idx="16">
                  <c:v>18.71</c:v>
                </c:pt>
                <c:pt idx="17">
                  <c:v>18.71</c:v>
                </c:pt>
                <c:pt idx="18">
                  <c:v>18.71</c:v>
                </c:pt>
                <c:pt idx="19">
                  <c:v>18.71</c:v>
                </c:pt>
                <c:pt idx="20">
                  <c:v>18.71</c:v>
                </c:pt>
                <c:pt idx="21">
                  <c:v>18.71</c:v>
                </c:pt>
                <c:pt idx="22">
                  <c:v>18.71</c:v>
                </c:pt>
                <c:pt idx="23">
                  <c:v>18.71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'Ward Bed Unavailable'!$F$1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654618992048279E-2"/>
                  <c:y val="-2.08911021219764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3654618992048279E-2"/>
                  <c:y val="-2.0891102121976441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Unavailable'!$F$2:$F$25</c:f>
              <c:numCache>
                <c:formatCode>0.</c:formatCode>
                <c:ptCount val="24"/>
                <c:pt idx="0">
                  <c:v>24.111111111111111</c:v>
                </c:pt>
                <c:pt idx="1">
                  <c:v>24.111111111111111</c:v>
                </c:pt>
                <c:pt idx="2">
                  <c:v>24.111111111111111</c:v>
                </c:pt>
                <c:pt idx="3">
                  <c:v>24.111111111111111</c:v>
                </c:pt>
                <c:pt idx="4">
                  <c:v>24.111111111111111</c:v>
                </c:pt>
                <c:pt idx="5">
                  <c:v>24.111111111111111</c:v>
                </c:pt>
                <c:pt idx="6">
                  <c:v>24.111111111111111</c:v>
                </c:pt>
                <c:pt idx="7">
                  <c:v>24.111111111111111</c:v>
                </c:pt>
                <c:pt idx="8">
                  <c:v>24.111111111111111</c:v>
                </c:pt>
                <c:pt idx="9">
                  <c:v>72.5</c:v>
                </c:pt>
                <c:pt idx="10">
                  <c:v>72.5</c:v>
                </c:pt>
                <c:pt idx="11">
                  <c:v>72.5</c:v>
                </c:pt>
                <c:pt idx="12">
                  <c:v>72.5</c:v>
                </c:pt>
                <c:pt idx="13">
                  <c:v>9.4</c:v>
                </c:pt>
                <c:pt idx="14">
                  <c:v>9.4</c:v>
                </c:pt>
                <c:pt idx="15">
                  <c:v>9.4</c:v>
                </c:pt>
                <c:pt idx="16">
                  <c:v>9.4</c:v>
                </c:pt>
                <c:pt idx="17">
                  <c:v>9.4</c:v>
                </c:pt>
                <c:pt idx="18">
                  <c:v>9.4</c:v>
                </c:pt>
                <c:pt idx="19">
                  <c:v>9.4</c:v>
                </c:pt>
                <c:pt idx="20">
                  <c:v>9.4</c:v>
                </c:pt>
                <c:pt idx="21">
                  <c:v>9.4</c:v>
                </c:pt>
                <c:pt idx="22">
                  <c:v>9.4</c:v>
                </c:pt>
                <c:pt idx="23">
                  <c:v>9.4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'Ward Bed Unavailable'!$G$1</c:f>
              <c:strCache>
                <c:ptCount val="1"/>
                <c:pt idx="0">
                  <c:v> -1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Unavailable'!$G$2:$G$25</c:f>
              <c:numCache>
                <c:formatCode>0.</c:formatCode>
                <c:ptCount val="24"/>
                <c:pt idx="0">
                  <c:v>16.020277777777778</c:v>
                </c:pt>
                <c:pt idx="1">
                  <c:v>16.020277777777778</c:v>
                </c:pt>
                <c:pt idx="2">
                  <c:v>16.020277777777778</c:v>
                </c:pt>
                <c:pt idx="3">
                  <c:v>16.020277777777778</c:v>
                </c:pt>
                <c:pt idx="4">
                  <c:v>16.020277777777778</c:v>
                </c:pt>
                <c:pt idx="5">
                  <c:v>16.020277777777778</c:v>
                </c:pt>
                <c:pt idx="6">
                  <c:v>16.020277777777778</c:v>
                </c:pt>
                <c:pt idx="7">
                  <c:v>16.020277777777778</c:v>
                </c:pt>
                <c:pt idx="8">
                  <c:v>16.020277777777778</c:v>
                </c:pt>
                <c:pt idx="9">
                  <c:v>63.485555555555557</c:v>
                </c:pt>
                <c:pt idx="10">
                  <c:v>63.485555555555557</c:v>
                </c:pt>
                <c:pt idx="11">
                  <c:v>64.963333333333338</c:v>
                </c:pt>
                <c:pt idx="12">
                  <c:v>64.963333333333338</c:v>
                </c:pt>
                <c:pt idx="13">
                  <c:v>8.9999999999999858E-2</c:v>
                </c:pt>
                <c:pt idx="14">
                  <c:v>8.9999999999999858E-2</c:v>
                </c:pt>
                <c:pt idx="15">
                  <c:v>8.9999999999999858E-2</c:v>
                </c:pt>
                <c:pt idx="16">
                  <c:v>8.9999999999999858E-2</c:v>
                </c:pt>
                <c:pt idx="17">
                  <c:v>8.9999999999999858E-2</c:v>
                </c:pt>
                <c:pt idx="18">
                  <c:v>8.9999999999999858E-2</c:v>
                </c:pt>
                <c:pt idx="19">
                  <c:v>8.9999999999999858E-2</c:v>
                </c:pt>
                <c:pt idx="20">
                  <c:v>8.9999999999999858E-2</c:v>
                </c:pt>
                <c:pt idx="21">
                  <c:v>8.9999999999999858E-2</c:v>
                </c:pt>
                <c:pt idx="22">
                  <c:v>8.9999999999999858E-2</c:v>
                </c:pt>
                <c:pt idx="23">
                  <c:v>8.9999999999999858E-2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'Ward Bed Unavailable'!$H$1</c:f>
              <c:strCache>
                <c:ptCount val="1"/>
                <c:pt idx="0">
                  <c:v> -2 Sigma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Unavailable'!$H$2:$H$25</c:f>
              <c:numCache>
                <c:formatCode>0.</c:formatCode>
                <c:ptCount val="24"/>
                <c:pt idx="0">
                  <c:v>7.9294444444444423</c:v>
                </c:pt>
                <c:pt idx="1">
                  <c:v>7.9294444444444423</c:v>
                </c:pt>
                <c:pt idx="2">
                  <c:v>7.9294444444444423</c:v>
                </c:pt>
                <c:pt idx="3">
                  <c:v>7.9294444444444423</c:v>
                </c:pt>
                <c:pt idx="4">
                  <c:v>7.9294444444444423</c:v>
                </c:pt>
                <c:pt idx="5">
                  <c:v>7.9294444444444423</c:v>
                </c:pt>
                <c:pt idx="6">
                  <c:v>7.9294444444444423</c:v>
                </c:pt>
                <c:pt idx="7">
                  <c:v>7.9294444444444423</c:v>
                </c:pt>
                <c:pt idx="8">
                  <c:v>7.9294444444444423</c:v>
                </c:pt>
                <c:pt idx="9">
                  <c:v>54.471111111111114</c:v>
                </c:pt>
                <c:pt idx="10">
                  <c:v>54.471111111111114</c:v>
                </c:pt>
                <c:pt idx="11">
                  <c:v>57.426666666666662</c:v>
                </c:pt>
                <c:pt idx="12">
                  <c:v>57.426666666666662</c:v>
                </c:pt>
                <c:pt idx="13">
                  <c:v>-9.2200000000000006</c:v>
                </c:pt>
                <c:pt idx="14">
                  <c:v>-9.2200000000000006</c:v>
                </c:pt>
                <c:pt idx="15">
                  <c:v>-9.2200000000000006</c:v>
                </c:pt>
                <c:pt idx="16">
                  <c:v>-9.2200000000000006</c:v>
                </c:pt>
                <c:pt idx="17">
                  <c:v>-9.2200000000000006</c:v>
                </c:pt>
                <c:pt idx="18">
                  <c:v>-9.2200000000000006</c:v>
                </c:pt>
                <c:pt idx="19">
                  <c:v>-9.2200000000000006</c:v>
                </c:pt>
                <c:pt idx="20">
                  <c:v>-9.2200000000000006</c:v>
                </c:pt>
                <c:pt idx="21">
                  <c:v>-9.2200000000000006</c:v>
                </c:pt>
                <c:pt idx="22">
                  <c:v>-9.2200000000000006</c:v>
                </c:pt>
                <c:pt idx="23">
                  <c:v>-9.2200000000000006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'Ward Bed Unavailable'!$I$1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654618992048279E-2"/>
                  <c:y val="-2.08909376264045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LCL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3654618992048279E-2"/>
                  <c:y val="-2.089093762640457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'Ward Bed Unavailable'!$A$2:$A$25</c:f>
              <c:strCache>
                <c:ptCount val="24"/>
                <c:pt idx="0">
                  <c:v>Apr-11</c:v>
                </c:pt>
                <c:pt idx="1">
                  <c:v>May-11</c:v>
                </c:pt>
                <c:pt idx="2">
                  <c:v>Jun-11</c:v>
                </c:pt>
                <c:pt idx="3">
                  <c:v>Jul-11</c:v>
                </c:pt>
                <c:pt idx="4">
                  <c:v>Aug-11</c:v>
                </c:pt>
                <c:pt idx="5">
                  <c:v>Sep-11</c:v>
                </c:pt>
                <c:pt idx="6">
                  <c:v>Oct-11</c:v>
                </c:pt>
                <c:pt idx="7">
                  <c:v>Nov-11</c:v>
                </c:pt>
                <c:pt idx="8">
                  <c:v>Dec-11</c:v>
                </c:pt>
                <c:pt idx="9">
                  <c:v>Jan-12</c:v>
                </c:pt>
                <c:pt idx="10">
                  <c:v>Feb-12</c:v>
                </c:pt>
                <c:pt idx="11">
                  <c:v>Mar-12</c:v>
                </c:pt>
                <c:pt idx="12">
                  <c:v>Apr-12</c:v>
                </c:pt>
                <c:pt idx="13">
                  <c:v>May-12</c:v>
                </c:pt>
                <c:pt idx="14">
                  <c:v>Jun-12</c:v>
                </c:pt>
                <c:pt idx="15">
                  <c:v>Jul-12</c:v>
                </c:pt>
                <c:pt idx="16">
                  <c:v>Aug-12</c:v>
                </c:pt>
                <c:pt idx="17">
                  <c:v>Sep-12</c:v>
                </c:pt>
                <c:pt idx="18">
                  <c:v>Oct-12</c:v>
                </c:pt>
                <c:pt idx="19">
                  <c:v>Nov-12</c:v>
                </c:pt>
                <c:pt idx="20">
                  <c:v>Dec-12</c:v>
                </c:pt>
                <c:pt idx="21">
                  <c:v>Jan-13</c:v>
                </c:pt>
                <c:pt idx="22">
                  <c:v>Feb-13</c:v>
                </c:pt>
                <c:pt idx="23">
                  <c:v>Mar-13</c:v>
                </c:pt>
              </c:strCache>
            </c:strRef>
          </c:cat>
          <c:val>
            <c:numRef>
              <c:f>'Ward Bed Unavailable'!$I$2:$I$25</c:f>
              <c:numCache>
                <c:formatCode>0.</c:formatCode>
                <c:ptCount val="24"/>
                <c:pt idx="0">
                  <c:v>-0.16138888888889014</c:v>
                </c:pt>
                <c:pt idx="1">
                  <c:v>-0.16138888888889014</c:v>
                </c:pt>
                <c:pt idx="2">
                  <c:v>-0.16138888888889014</c:v>
                </c:pt>
                <c:pt idx="3">
                  <c:v>-0.16138888888889014</c:v>
                </c:pt>
                <c:pt idx="4">
                  <c:v>-0.16138888888889014</c:v>
                </c:pt>
                <c:pt idx="5">
                  <c:v>-0.16138888888889014</c:v>
                </c:pt>
                <c:pt idx="6">
                  <c:v>-0.16138888888889014</c:v>
                </c:pt>
                <c:pt idx="7">
                  <c:v>-0.16138888888889014</c:v>
                </c:pt>
                <c:pt idx="8">
                  <c:v>-0.16138888888889014</c:v>
                </c:pt>
                <c:pt idx="9">
                  <c:v>45.456666666666663</c:v>
                </c:pt>
                <c:pt idx="10">
                  <c:v>45.456666666666663</c:v>
                </c:pt>
                <c:pt idx="11">
                  <c:v>49.89</c:v>
                </c:pt>
                <c:pt idx="12">
                  <c:v>49.89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672384"/>
        <c:axId val="262674304"/>
      </c:lineChart>
      <c:catAx>
        <c:axId val="26267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Month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262674304"/>
        <c:crosses val="autoZero"/>
        <c:auto val="0"/>
        <c:lblAlgn val="ctr"/>
        <c:lblOffset val="100"/>
        <c:noMultiLvlLbl val="0"/>
      </c:catAx>
      <c:valAx>
        <c:axId val="26267430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Ward Bed Unavailable</a:t>
                </a:r>
              </a:p>
            </c:rich>
          </c:tx>
          <c:layout/>
          <c:overlay val="0"/>
        </c:title>
        <c:numFmt formatCode="0." sourceLinked="1"/>
        <c:majorTickMark val="out"/>
        <c:minorTickMark val="none"/>
        <c:tickLblPos val="nextTo"/>
        <c:crossAx val="2626723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  and On the Day Cancelled Operations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(as % of all operations) </a:t>
            </a:r>
            <a:endParaRPr lang="en-GB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0620043462309148E-2"/>
          <c:y val="0.13158515448581989"/>
          <c:w val="0.85694268055202782"/>
          <c:h val="0.64183502086088751"/>
        </c:manualLayout>
      </c:layout>
      <c:lineChart>
        <c:grouping val="standard"/>
        <c:varyColors val="0"/>
        <c:ser>
          <c:idx val="0"/>
          <c:order val="0"/>
          <c:tx>
            <c:strRef>
              <c:f>'Canc Ops'!$B$1</c:f>
              <c:strCache>
                <c:ptCount val="1"/>
                <c:pt idx="0">
                  <c:v>% of Operations cancelled (Total)</c:v>
                </c:pt>
              </c:strCache>
            </c:strRef>
          </c:tx>
          <c:marker>
            <c:symbol val="none"/>
          </c:marker>
          <c:cat>
            <c:strRef>
              <c:f>'Canc Ops'!$A$2:$A$28</c:f>
              <c:strCache>
                <c:ptCount val="27"/>
                <c:pt idx="0">
                  <c:v>Jan-11</c:v>
                </c:pt>
                <c:pt idx="1">
                  <c:v>Feb-11</c:v>
                </c:pt>
                <c:pt idx="2">
                  <c:v>Mar-11</c:v>
                </c:pt>
                <c:pt idx="3">
                  <c:v>Apr-11</c:v>
                </c:pt>
                <c:pt idx="4">
                  <c:v>May-11</c:v>
                </c:pt>
                <c:pt idx="5">
                  <c:v>Jun-11</c:v>
                </c:pt>
                <c:pt idx="6">
                  <c:v>Jul-11</c:v>
                </c:pt>
                <c:pt idx="7">
                  <c:v>Aug-11</c:v>
                </c:pt>
                <c:pt idx="8">
                  <c:v>Sep-11</c:v>
                </c:pt>
                <c:pt idx="9">
                  <c:v>Oct-11</c:v>
                </c:pt>
                <c:pt idx="10">
                  <c:v>Nov-11</c:v>
                </c:pt>
                <c:pt idx="11">
                  <c:v>Dec-11</c:v>
                </c:pt>
                <c:pt idx="12">
                  <c:v>Jan-12</c:v>
                </c:pt>
                <c:pt idx="13">
                  <c:v>Feb-12</c:v>
                </c:pt>
                <c:pt idx="14">
                  <c:v>Mar-12</c:v>
                </c:pt>
                <c:pt idx="15">
                  <c:v>Apr-12</c:v>
                </c:pt>
                <c:pt idx="16">
                  <c:v>May-12</c:v>
                </c:pt>
                <c:pt idx="17">
                  <c:v>Jun-12</c:v>
                </c:pt>
                <c:pt idx="18">
                  <c:v>Jul-12</c:v>
                </c:pt>
                <c:pt idx="19">
                  <c:v>Aug-12</c:v>
                </c:pt>
                <c:pt idx="20">
                  <c:v>Sep-12</c:v>
                </c:pt>
                <c:pt idx="21">
                  <c:v>Oct-12</c:v>
                </c:pt>
                <c:pt idx="22">
                  <c:v>Nov-12</c:v>
                </c:pt>
                <c:pt idx="23">
                  <c:v>Dec-12</c:v>
                </c:pt>
                <c:pt idx="24">
                  <c:v>Jan-13</c:v>
                </c:pt>
                <c:pt idx="25">
                  <c:v>Feb-13</c:v>
                </c:pt>
                <c:pt idx="26">
                  <c:v>Mar-13</c:v>
                </c:pt>
              </c:strCache>
            </c:strRef>
          </c:cat>
          <c:val>
            <c:numRef>
              <c:f>'Canc Ops'!$B$2:$B$28</c:f>
              <c:numCache>
                <c:formatCode>0.0%</c:formatCode>
                <c:ptCount val="27"/>
                <c:pt idx="0">
                  <c:v>8.3843745746563225E-2</c:v>
                </c:pt>
                <c:pt idx="1">
                  <c:v>6.1143462149285337E-2</c:v>
                </c:pt>
                <c:pt idx="2">
                  <c:v>6.221906789685356E-2</c:v>
                </c:pt>
                <c:pt idx="3">
                  <c:v>4.4178486997635935E-2</c:v>
                </c:pt>
                <c:pt idx="4">
                  <c:v>4.6362052793782658E-2</c:v>
                </c:pt>
                <c:pt idx="5">
                  <c:v>5.0012956724540036E-2</c:v>
                </c:pt>
                <c:pt idx="6">
                  <c:v>6.2238986932507075E-2</c:v>
                </c:pt>
                <c:pt idx="7">
                  <c:v>5.2922481691308552E-2</c:v>
                </c:pt>
                <c:pt idx="8">
                  <c:v>6.2661410901182546E-2</c:v>
                </c:pt>
                <c:pt idx="9">
                  <c:v>5.7301038062283739E-2</c:v>
                </c:pt>
                <c:pt idx="10">
                  <c:v>6.0509958137764809E-2</c:v>
                </c:pt>
                <c:pt idx="11">
                  <c:v>6.1257546753055517E-2</c:v>
                </c:pt>
                <c:pt idx="12" formatCode="0.00%">
                  <c:v>9.8157103646582144E-2</c:v>
                </c:pt>
                <c:pt idx="13" formatCode="0.00%">
                  <c:v>0.10895522388059702</c:v>
                </c:pt>
                <c:pt idx="14" formatCode="0.00%">
                  <c:v>9.4391244870041038E-2</c:v>
                </c:pt>
                <c:pt idx="15" formatCode="0.00%">
                  <c:v>6.7947039138658516E-2</c:v>
                </c:pt>
                <c:pt idx="16" formatCode="0.00%">
                  <c:v>3.1246301337436382E-2</c:v>
                </c:pt>
                <c:pt idx="17" formatCode="0.00%">
                  <c:v>2.9735062006764373E-2</c:v>
                </c:pt>
                <c:pt idx="18" formatCode="0.00%">
                  <c:v>3.43374240733854E-2</c:v>
                </c:pt>
                <c:pt idx="19" formatCode="0.00%">
                  <c:v>2.451508620689655E-2</c:v>
                </c:pt>
                <c:pt idx="20" formatCode="0.00%">
                  <c:v>2.3413788119670473E-2</c:v>
                </c:pt>
                <c:pt idx="21" formatCode="0.00%">
                  <c:v>2.8116907140214576E-2</c:v>
                </c:pt>
                <c:pt idx="22" formatCode="0.00%">
                  <c:v>2.9050574409084907E-2</c:v>
                </c:pt>
                <c:pt idx="23" formatCode="0.00%">
                  <c:v>2.5686024250159541E-2</c:v>
                </c:pt>
                <c:pt idx="24" formatCode="0.00%">
                  <c:v>2.7037773359840953E-2</c:v>
                </c:pt>
                <c:pt idx="25" formatCode="0.00%">
                  <c:v>3.0771453337185783E-2</c:v>
                </c:pt>
                <c:pt idx="26" formatCode="0.00%">
                  <c:v>2.5689055392025689E-2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'Canc Ops'!$C$1</c:f>
              <c:strCache>
                <c:ptCount val="1"/>
                <c:pt idx="0">
                  <c:v>% of Operations cancelled  (on the day)</c:v>
                </c:pt>
              </c:strCache>
            </c:strRef>
          </c:tx>
          <c:marker>
            <c:symbol val="none"/>
          </c:marker>
          <c:cat>
            <c:strRef>
              <c:f>'Canc Ops'!$A$2:$A$28</c:f>
              <c:strCache>
                <c:ptCount val="27"/>
                <c:pt idx="0">
                  <c:v>Jan-11</c:v>
                </c:pt>
                <c:pt idx="1">
                  <c:v>Feb-11</c:v>
                </c:pt>
                <c:pt idx="2">
                  <c:v>Mar-11</c:v>
                </c:pt>
                <c:pt idx="3">
                  <c:v>Apr-11</c:v>
                </c:pt>
                <c:pt idx="4">
                  <c:v>May-11</c:v>
                </c:pt>
                <c:pt idx="5">
                  <c:v>Jun-11</c:v>
                </c:pt>
                <c:pt idx="6">
                  <c:v>Jul-11</c:v>
                </c:pt>
                <c:pt idx="7">
                  <c:v>Aug-11</c:v>
                </c:pt>
                <c:pt idx="8">
                  <c:v>Sep-11</c:v>
                </c:pt>
                <c:pt idx="9">
                  <c:v>Oct-11</c:v>
                </c:pt>
                <c:pt idx="10">
                  <c:v>Nov-11</c:v>
                </c:pt>
                <c:pt idx="11">
                  <c:v>Dec-11</c:v>
                </c:pt>
                <c:pt idx="12">
                  <c:v>Jan-12</c:v>
                </c:pt>
                <c:pt idx="13">
                  <c:v>Feb-12</c:v>
                </c:pt>
                <c:pt idx="14">
                  <c:v>Mar-12</c:v>
                </c:pt>
                <c:pt idx="15">
                  <c:v>Apr-12</c:v>
                </c:pt>
                <c:pt idx="16">
                  <c:v>May-12</c:v>
                </c:pt>
                <c:pt idx="17">
                  <c:v>Jun-12</c:v>
                </c:pt>
                <c:pt idx="18">
                  <c:v>Jul-12</c:v>
                </c:pt>
                <c:pt idx="19">
                  <c:v>Aug-12</c:v>
                </c:pt>
                <c:pt idx="20">
                  <c:v>Sep-12</c:v>
                </c:pt>
                <c:pt idx="21">
                  <c:v>Oct-12</c:v>
                </c:pt>
                <c:pt idx="22">
                  <c:v>Nov-12</c:v>
                </c:pt>
                <c:pt idx="23">
                  <c:v>Dec-12</c:v>
                </c:pt>
                <c:pt idx="24">
                  <c:v>Jan-13</c:v>
                </c:pt>
                <c:pt idx="25">
                  <c:v>Feb-13</c:v>
                </c:pt>
                <c:pt idx="26">
                  <c:v>Mar-13</c:v>
                </c:pt>
              </c:strCache>
            </c:strRef>
          </c:cat>
          <c:val>
            <c:numRef>
              <c:f>'Canc Ops'!$C$2:$C$28</c:f>
              <c:numCache>
                <c:formatCode>0.00%</c:formatCode>
                <c:ptCount val="27"/>
                <c:pt idx="0">
                  <c:v>1.8783176806859942E-2</c:v>
                </c:pt>
                <c:pt idx="1">
                  <c:v>1.9587083112758072E-2</c:v>
                </c:pt>
                <c:pt idx="2">
                  <c:v>2.1764845043766263E-2</c:v>
                </c:pt>
                <c:pt idx="3">
                  <c:v>1.2411347517730497E-2</c:v>
                </c:pt>
                <c:pt idx="4">
                  <c:v>1.1925499129036581E-2</c:v>
                </c:pt>
                <c:pt idx="5">
                  <c:v>1.2956724540036279E-2</c:v>
                </c:pt>
                <c:pt idx="6">
                  <c:v>1.1989761551933181E-2</c:v>
                </c:pt>
                <c:pt idx="7">
                  <c:v>1.3403343927041593E-2</c:v>
                </c:pt>
                <c:pt idx="8">
                  <c:v>1.4543971727606362E-2</c:v>
                </c:pt>
                <c:pt idx="9">
                  <c:v>1.439446366782007E-2</c:v>
                </c:pt>
                <c:pt idx="10">
                  <c:v>1.7252315108461244E-2</c:v>
                </c:pt>
                <c:pt idx="11">
                  <c:v>1.6492416433514945E-2</c:v>
                </c:pt>
                <c:pt idx="12">
                  <c:v>2.2088615867206902E-2</c:v>
                </c:pt>
                <c:pt idx="13">
                  <c:v>1.5603799185888738E-2</c:v>
                </c:pt>
                <c:pt idx="14">
                  <c:v>1.6788956597438131E-2</c:v>
                </c:pt>
                <c:pt idx="15">
                  <c:v>1.5859159028080896E-2</c:v>
                </c:pt>
                <c:pt idx="16">
                  <c:v>1.219079180968162E-2</c:v>
                </c:pt>
                <c:pt idx="17">
                  <c:v>1.0428410372040587E-2</c:v>
                </c:pt>
                <c:pt idx="18">
                  <c:v>8.6773273831659854E-3</c:v>
                </c:pt>
                <c:pt idx="19">
                  <c:v>7.6778017241379308E-3</c:v>
                </c:pt>
                <c:pt idx="20">
                  <c:v>9.538950715421303E-3</c:v>
                </c:pt>
                <c:pt idx="21">
                  <c:v>1.3318534961154272E-2</c:v>
                </c:pt>
                <c:pt idx="22">
                  <c:v>1.0299749108675559E-2</c:v>
                </c:pt>
                <c:pt idx="23">
                  <c:v>8.7747287811104028E-3</c:v>
                </c:pt>
                <c:pt idx="24">
                  <c:v>7.8197481776010602E-3</c:v>
                </c:pt>
                <c:pt idx="25">
                  <c:v>9.5348165270153131E-3</c:v>
                </c:pt>
                <c:pt idx="26">
                  <c:v>8.2954241370082962E-3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376064"/>
        <c:axId val="388377600"/>
      </c:lineChart>
      <c:catAx>
        <c:axId val="3883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8377600"/>
        <c:crosses val="autoZero"/>
        <c:auto val="1"/>
        <c:lblAlgn val="ctr"/>
        <c:lblOffset val="100"/>
        <c:tickLblSkip val="1"/>
        <c:noMultiLvlLbl val="0"/>
      </c:catAx>
      <c:valAx>
        <c:axId val="38837760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837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554976998842886"/>
          <c:y val="0.90505502360920997"/>
          <c:w val="0.70266390088335728"/>
          <c:h val="7.71672027606409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518" cy="60765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</xdr:row>
      <xdr:rowOff>85724</xdr:rowOff>
    </xdr:from>
    <xdr:to>
      <xdr:col>16</xdr:col>
      <xdr:colOff>228600</xdr:colOff>
      <xdr:row>31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%20Team/Integrated%20Trust%20Board%20Report%20(IBR)/Current%20Boards%20Rough%20Work/SPC%20Charts_and%20Other%20Graphs/All%20Cancelled%20Ops%20-%20monthly%20totals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T"/>
      <sheetName val="Tim paper"/>
      <sheetName val="SQL admission count"/>
      <sheetName val="Old Jan 13 slide"/>
      <sheetName val="Subsquent"/>
      <sheetName val="New Jan 13 slide"/>
    </sheetNames>
    <sheetDataSet>
      <sheetData sheetId="0" refreshError="1"/>
      <sheetData sheetId="1">
        <row r="6">
          <cell r="B6" t="str">
            <v>Jan-11</v>
          </cell>
          <cell r="C6" t="str">
            <v>Feb-11</v>
          </cell>
          <cell r="D6" t="str">
            <v>Mar-11</v>
          </cell>
          <cell r="E6" t="str">
            <v>Apr-11</v>
          </cell>
          <cell r="F6" t="str">
            <v>May-11</v>
          </cell>
          <cell r="G6" t="str">
            <v>Jun-11</v>
          </cell>
          <cell r="H6" t="str">
            <v>Jul-11</v>
          </cell>
          <cell r="I6" t="str">
            <v>Aug-11</v>
          </cell>
          <cell r="J6" t="str">
            <v>Sep-11</v>
          </cell>
          <cell r="K6" t="str">
            <v>Oct-11</v>
          </cell>
          <cell r="L6" t="str">
            <v>Nov-11</v>
          </cell>
          <cell r="M6" t="str">
            <v>Dec-11</v>
          </cell>
          <cell r="N6" t="str">
            <v>Jan-12</v>
          </cell>
          <cell r="O6" t="str">
            <v>Feb-12</v>
          </cell>
          <cell r="P6" t="str">
            <v>Mar-12</v>
          </cell>
          <cell r="Q6" t="str">
            <v>Apr-12</v>
          </cell>
          <cell r="R6" t="str">
            <v>May-12</v>
          </cell>
          <cell r="S6" t="str">
            <v>Jun-12</v>
          </cell>
          <cell r="T6" t="str">
            <v>Jul-12</v>
          </cell>
          <cell r="U6" t="str">
            <v>Aug-12</v>
          </cell>
          <cell r="V6" t="str">
            <v>Sep-12</v>
          </cell>
          <cell r="W6">
            <v>41183</v>
          </cell>
          <cell r="X6">
            <v>41214</v>
          </cell>
          <cell r="Y6">
            <v>41244</v>
          </cell>
          <cell r="Z6">
            <v>41275</v>
          </cell>
          <cell r="AA6">
            <v>41306</v>
          </cell>
          <cell r="AB6">
            <v>41334</v>
          </cell>
        </row>
        <row r="16">
          <cell r="A16" t="str">
            <v>% of Operations cancelled (Total)</v>
          </cell>
          <cell r="B16">
            <v>8.3843745746563225E-2</v>
          </cell>
          <cell r="C16">
            <v>6.1143462149285337E-2</v>
          </cell>
          <cell r="D16">
            <v>6.221906789685356E-2</v>
          </cell>
          <cell r="E16">
            <v>4.4178486997635935E-2</v>
          </cell>
          <cell r="F16">
            <v>4.6362052793782658E-2</v>
          </cell>
          <cell r="G16">
            <v>5.0012956724540036E-2</v>
          </cell>
          <cell r="H16">
            <v>6.2238986932507075E-2</v>
          </cell>
          <cell r="I16">
            <v>5.2922481691308552E-2</v>
          </cell>
          <cell r="J16">
            <v>6.2661410901182546E-2</v>
          </cell>
          <cell r="K16">
            <v>5.7301038062283739E-2</v>
          </cell>
          <cell r="L16">
            <v>6.0509958137764809E-2</v>
          </cell>
          <cell r="M16">
            <v>6.1257546753055517E-2</v>
          </cell>
          <cell r="N16">
            <v>9.8157103646582144E-2</v>
          </cell>
          <cell r="O16">
            <v>0.10895522388059702</v>
          </cell>
          <cell r="P16">
            <v>9.4391244870041038E-2</v>
          </cell>
          <cell r="Q16">
            <v>6.7947039138658516E-2</v>
          </cell>
          <cell r="R16">
            <v>3.1246301337436382E-2</v>
          </cell>
          <cell r="S16">
            <v>2.9735062006764373E-2</v>
          </cell>
          <cell r="T16">
            <v>3.43374240733854E-2</v>
          </cell>
          <cell r="U16">
            <v>2.451508620689655E-2</v>
          </cell>
          <cell r="V16">
            <v>2.3413788119670473E-2</v>
          </cell>
          <cell r="W16">
            <v>2.8116907140214576E-2</v>
          </cell>
          <cell r="X16">
            <v>2.9050574409084907E-2</v>
          </cell>
          <cell r="Y16">
            <v>2.5686024250159541E-2</v>
          </cell>
          <cell r="Z16">
            <v>2.7037773359840953E-2</v>
          </cell>
          <cell r="AA16">
            <v>3.0771453337185783E-2</v>
          </cell>
          <cell r="AB16">
            <v>2.5689055392025689E-2</v>
          </cell>
        </row>
        <row r="21">
          <cell r="A21" t="str">
            <v>% of Operations cancelled  (on the day)</v>
          </cell>
          <cell r="B21">
            <v>1.8783176806859942E-2</v>
          </cell>
          <cell r="C21">
            <v>1.9587083112758072E-2</v>
          </cell>
          <cell r="D21">
            <v>2.1764845043766263E-2</v>
          </cell>
          <cell r="E21">
            <v>1.2411347517730497E-2</v>
          </cell>
          <cell r="F21">
            <v>1.1925499129036581E-2</v>
          </cell>
          <cell r="G21">
            <v>1.2956724540036279E-2</v>
          </cell>
          <cell r="H21">
            <v>1.1989761551933181E-2</v>
          </cell>
          <cell r="I21">
            <v>1.3403343927041593E-2</v>
          </cell>
          <cell r="J21">
            <v>1.4543971727606362E-2</v>
          </cell>
          <cell r="K21">
            <v>1.439446366782007E-2</v>
          </cell>
          <cell r="L21">
            <v>1.7252315108461244E-2</v>
          </cell>
          <cell r="M21">
            <v>1.6492416433514945E-2</v>
          </cell>
          <cell r="N21">
            <v>2.2088615867206902E-2</v>
          </cell>
          <cell r="O21">
            <v>1.5603799185888738E-2</v>
          </cell>
          <cell r="P21">
            <v>1.6788956597438131E-2</v>
          </cell>
          <cell r="Q21">
            <v>1.5859159028080896E-2</v>
          </cell>
          <cell r="R21">
            <v>1.219079180968162E-2</v>
          </cell>
          <cell r="S21">
            <v>1.0428410372040587E-2</v>
          </cell>
          <cell r="T21">
            <v>8.6773273831659854E-3</v>
          </cell>
          <cell r="U21">
            <v>7.6778017241379308E-3</v>
          </cell>
          <cell r="V21">
            <v>9.538950715421303E-3</v>
          </cell>
          <cell r="W21">
            <v>1.3318534961154272E-2</v>
          </cell>
          <cell r="X21">
            <v>1.0299749108675559E-2</v>
          </cell>
          <cell r="Y21">
            <v>8.7747287811104028E-3</v>
          </cell>
          <cell r="Z21">
            <v>7.8197481776010602E-3</v>
          </cell>
          <cell r="AA21">
            <v>9.5348165270153131E-3</v>
          </cell>
          <cell r="AB21">
            <v>8.2954241370082962E-3</v>
          </cell>
        </row>
      </sheetData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="97" zoomScaleNormal="97" workbookViewId="0">
      <selection activeCell="B26" sqref="B26"/>
    </sheetView>
  </sheetViews>
  <sheetFormatPr defaultRowHeight="15" x14ac:dyDescent="0.25"/>
  <cols>
    <col min="1" max="1" width="10.7109375" bestFit="1" customWidth="1"/>
  </cols>
  <sheetData>
    <row r="1" spans="1:18" x14ac:dyDescent="0.25">
      <c r="A1" t="s">
        <v>24</v>
      </c>
      <c r="B1" s="2" t="s">
        <v>0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t="s">
        <v>32</v>
      </c>
      <c r="K1" s="3" t="s">
        <v>33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</row>
    <row r="2" spans="1:18" x14ac:dyDescent="0.25">
      <c r="A2" s="1" t="s">
        <v>1</v>
      </c>
      <c r="B2" s="2">
        <v>33</v>
      </c>
      <c r="C2" s="3">
        <f t="shared" ref="C2:C44" ca="1" si="0">F2+2.66*O2</f>
        <v>48.383611111111108</v>
      </c>
      <c r="D2" s="3">
        <f t="shared" ref="D2:D44" ca="1" si="1">F2+(2/3)*2.66*O2</f>
        <v>40.292777777777779</v>
      </c>
      <c r="E2" s="3">
        <f t="shared" ref="E2:E44" ca="1" si="2">F2+(1/3)*2.66*O2</f>
        <v>32.201944444444443</v>
      </c>
      <c r="F2" s="3">
        <f t="shared" ref="F2:F10" si="3">AVERAGE($B$2:$B$10)</f>
        <v>24.111111111111111</v>
      </c>
      <c r="G2" s="3">
        <f t="shared" ref="G2:G44" ca="1" si="4">F2-(1/3)*2.66*O2</f>
        <v>16.020277777777778</v>
      </c>
      <c r="H2" s="3">
        <f t="shared" ref="H2:H44" ca="1" si="5">F2-(2/3)*2.66*O2</f>
        <v>7.9294444444444423</v>
      </c>
      <c r="I2" s="3">
        <f t="shared" ref="I2:I44" ca="1" si="6">F2-2.66*O2</f>
        <v>-0.16138888888889014</v>
      </c>
      <c r="J2">
        <f>B2</f>
        <v>33</v>
      </c>
      <c r="K2" s="3"/>
      <c r="L2" s="3"/>
      <c r="M2" s="3"/>
      <c r="N2" s="3"/>
      <c r="O2" s="3">
        <f t="shared" ref="O2:O10" ca="1" si="7">AVERAGE($K$2:$K$10)</f>
        <v>9.125</v>
      </c>
      <c r="P2" s="3"/>
      <c r="Q2" s="3"/>
      <c r="R2" s="3"/>
    </row>
    <row r="3" spans="1:18" x14ac:dyDescent="0.25">
      <c r="A3" s="1" t="s">
        <v>2</v>
      </c>
      <c r="B3" s="2">
        <v>18</v>
      </c>
      <c r="C3" s="3">
        <f t="shared" ca="1" si="0"/>
        <v>48.383611111111108</v>
      </c>
      <c r="D3" s="3">
        <f t="shared" ca="1" si="1"/>
        <v>40.292777777777779</v>
      </c>
      <c r="E3" s="3">
        <f t="shared" ca="1" si="2"/>
        <v>32.201944444444443</v>
      </c>
      <c r="F3" s="3">
        <f t="shared" si="3"/>
        <v>24.111111111111111</v>
      </c>
      <c r="G3" s="3">
        <f t="shared" ca="1" si="4"/>
        <v>16.020277777777778</v>
      </c>
      <c r="H3" s="3">
        <f t="shared" ca="1" si="5"/>
        <v>7.9294444444444423</v>
      </c>
      <c r="I3" s="3">
        <f t="shared" ca="1" si="6"/>
        <v>-0.16138888888889014</v>
      </c>
      <c r="J3">
        <f t="shared" ref="J3:J44" ca="1" si="8">IF(ISBLANK(B3),OFFSET(J3,-1,0,1,1),B3)</f>
        <v>18</v>
      </c>
      <c r="K3" s="3">
        <f t="shared" ref="K3:K44" ca="1" si="9">IF(OR(OFFSET(K3,-1,-9,1,1)="",OFFSET(K3,0,-9,1,1)=""),"",IF(ISERROR(ABS(B3-OFFSET(K3,-1,-1,1,1))),"",ABS(B3-OFFSET(K3,-1,-1,1,1))))</f>
        <v>15</v>
      </c>
      <c r="L3" s="3">
        <f t="shared" ref="L3:L44" ca="1" si="10">3.267*O3</f>
        <v>29.811374999999998</v>
      </c>
      <c r="M3" s="3">
        <f t="shared" ref="M3:M44" ca="1" si="11">(2/3)*(L3-O3)+O3</f>
        <v>22.915916666666664</v>
      </c>
      <c r="N3" s="3">
        <f t="shared" ref="N3:N44" ca="1" si="12">(1/3)*(L3-O3)+O3</f>
        <v>16.02045833333333</v>
      </c>
      <c r="O3" s="3">
        <f t="shared" ca="1" si="7"/>
        <v>9.125</v>
      </c>
      <c r="P3" s="3">
        <f t="shared" ref="P3:P44" ca="1" si="13">(MAX(O3-(1/3)*(L3-O3),0))</f>
        <v>2.2295416666666679</v>
      </c>
      <c r="Q3" s="3">
        <f t="shared" ref="Q3:Q44" ca="1" si="14">MAX(O3-(2/3)*(L3-O3),0)</f>
        <v>0</v>
      </c>
      <c r="R3" s="3">
        <v>0</v>
      </c>
    </row>
    <row r="4" spans="1:18" x14ac:dyDescent="0.25">
      <c r="A4" s="1" t="s">
        <v>3</v>
      </c>
      <c r="B4" s="2">
        <v>16</v>
      </c>
      <c r="C4" s="3">
        <f t="shared" ca="1" si="0"/>
        <v>48.383611111111108</v>
      </c>
      <c r="D4" s="3">
        <f t="shared" ca="1" si="1"/>
        <v>40.292777777777779</v>
      </c>
      <c r="E4" s="3">
        <f t="shared" ca="1" si="2"/>
        <v>32.201944444444443</v>
      </c>
      <c r="F4" s="3">
        <f t="shared" si="3"/>
        <v>24.111111111111111</v>
      </c>
      <c r="G4" s="3">
        <f t="shared" ca="1" si="4"/>
        <v>16.020277777777778</v>
      </c>
      <c r="H4" s="3">
        <f t="shared" ca="1" si="5"/>
        <v>7.9294444444444423</v>
      </c>
      <c r="I4" s="3">
        <f t="shared" ca="1" si="6"/>
        <v>-0.16138888888889014</v>
      </c>
      <c r="J4">
        <f t="shared" ca="1" si="8"/>
        <v>16</v>
      </c>
      <c r="K4" s="3">
        <f t="shared" ca="1" si="9"/>
        <v>2</v>
      </c>
      <c r="L4" s="3">
        <f t="shared" ca="1" si="10"/>
        <v>29.811374999999998</v>
      </c>
      <c r="M4" s="3">
        <f t="shared" ca="1" si="11"/>
        <v>22.915916666666664</v>
      </c>
      <c r="N4" s="3">
        <f t="shared" ca="1" si="12"/>
        <v>16.02045833333333</v>
      </c>
      <c r="O4" s="3">
        <f t="shared" ca="1" si="7"/>
        <v>9.125</v>
      </c>
      <c r="P4" s="3">
        <f t="shared" ca="1" si="13"/>
        <v>2.2295416666666679</v>
      </c>
      <c r="Q4" s="3">
        <f t="shared" ca="1" si="14"/>
        <v>0</v>
      </c>
      <c r="R4" s="3">
        <v>0</v>
      </c>
    </row>
    <row r="5" spans="1:18" x14ac:dyDescent="0.25">
      <c r="A5" s="1" t="s">
        <v>4</v>
      </c>
      <c r="B5" s="2">
        <v>7</v>
      </c>
      <c r="C5" s="3">
        <f t="shared" ca="1" si="0"/>
        <v>48.383611111111108</v>
      </c>
      <c r="D5" s="3">
        <f t="shared" ca="1" si="1"/>
        <v>40.292777777777779</v>
      </c>
      <c r="E5" s="3">
        <f t="shared" ca="1" si="2"/>
        <v>32.201944444444443</v>
      </c>
      <c r="F5" s="3">
        <f t="shared" si="3"/>
        <v>24.111111111111111</v>
      </c>
      <c r="G5" s="3">
        <f t="shared" ca="1" si="4"/>
        <v>16.020277777777778</v>
      </c>
      <c r="H5" s="3">
        <f t="shared" ca="1" si="5"/>
        <v>7.9294444444444423</v>
      </c>
      <c r="I5" s="3">
        <f t="shared" ca="1" si="6"/>
        <v>-0.16138888888889014</v>
      </c>
      <c r="J5">
        <f t="shared" ca="1" si="8"/>
        <v>7</v>
      </c>
      <c r="K5" s="3">
        <f t="shared" ca="1" si="9"/>
        <v>9</v>
      </c>
      <c r="L5" s="3">
        <f t="shared" ca="1" si="10"/>
        <v>29.811374999999998</v>
      </c>
      <c r="M5" s="3">
        <f t="shared" ca="1" si="11"/>
        <v>22.915916666666664</v>
      </c>
      <c r="N5" s="3">
        <f t="shared" ca="1" si="12"/>
        <v>16.02045833333333</v>
      </c>
      <c r="O5" s="3">
        <f t="shared" ca="1" si="7"/>
        <v>9.125</v>
      </c>
      <c r="P5" s="3">
        <f t="shared" ca="1" si="13"/>
        <v>2.2295416666666679</v>
      </c>
      <c r="Q5" s="3">
        <f t="shared" ca="1" si="14"/>
        <v>0</v>
      </c>
      <c r="R5" s="3">
        <v>0</v>
      </c>
    </row>
    <row r="6" spans="1:18" x14ac:dyDescent="0.25">
      <c r="A6" s="1" t="s">
        <v>5</v>
      </c>
      <c r="B6" s="2">
        <v>2</v>
      </c>
      <c r="C6" s="3">
        <f t="shared" ca="1" si="0"/>
        <v>48.383611111111108</v>
      </c>
      <c r="D6" s="3">
        <f t="shared" ca="1" si="1"/>
        <v>40.292777777777779</v>
      </c>
      <c r="E6" s="3">
        <f t="shared" ca="1" si="2"/>
        <v>32.201944444444443</v>
      </c>
      <c r="F6" s="3">
        <f t="shared" si="3"/>
        <v>24.111111111111111</v>
      </c>
      <c r="G6" s="3">
        <f t="shared" ca="1" si="4"/>
        <v>16.020277777777778</v>
      </c>
      <c r="H6" s="3">
        <f t="shared" ca="1" si="5"/>
        <v>7.9294444444444423</v>
      </c>
      <c r="I6" s="3">
        <f t="shared" ca="1" si="6"/>
        <v>-0.16138888888889014</v>
      </c>
      <c r="J6">
        <f t="shared" ca="1" si="8"/>
        <v>2</v>
      </c>
      <c r="K6" s="3">
        <f t="shared" ca="1" si="9"/>
        <v>5</v>
      </c>
      <c r="L6" s="3">
        <f t="shared" ca="1" si="10"/>
        <v>29.811374999999998</v>
      </c>
      <c r="M6" s="3">
        <f t="shared" ca="1" si="11"/>
        <v>22.915916666666664</v>
      </c>
      <c r="N6" s="3">
        <f t="shared" ca="1" si="12"/>
        <v>16.02045833333333</v>
      </c>
      <c r="O6" s="3">
        <f t="shared" ca="1" si="7"/>
        <v>9.125</v>
      </c>
      <c r="P6" s="3">
        <f t="shared" ca="1" si="13"/>
        <v>2.2295416666666679</v>
      </c>
      <c r="Q6" s="3">
        <f t="shared" ca="1" si="14"/>
        <v>0</v>
      </c>
      <c r="R6" s="3">
        <v>0</v>
      </c>
    </row>
    <row r="7" spans="1:18" x14ac:dyDescent="0.25">
      <c r="A7" s="1" t="s">
        <v>6</v>
      </c>
      <c r="B7" s="2">
        <v>27</v>
      </c>
      <c r="C7" s="3">
        <f t="shared" ca="1" si="0"/>
        <v>48.383611111111108</v>
      </c>
      <c r="D7" s="3">
        <f t="shared" ca="1" si="1"/>
        <v>40.292777777777779</v>
      </c>
      <c r="E7" s="3">
        <f t="shared" ca="1" si="2"/>
        <v>32.201944444444443</v>
      </c>
      <c r="F7" s="3">
        <f t="shared" si="3"/>
        <v>24.111111111111111</v>
      </c>
      <c r="G7" s="3">
        <f t="shared" ca="1" si="4"/>
        <v>16.020277777777778</v>
      </c>
      <c r="H7" s="3">
        <f t="shared" ca="1" si="5"/>
        <v>7.9294444444444423</v>
      </c>
      <c r="I7" s="3">
        <f t="shared" ca="1" si="6"/>
        <v>-0.16138888888889014</v>
      </c>
      <c r="J7">
        <f t="shared" ca="1" si="8"/>
        <v>27</v>
      </c>
      <c r="K7" s="3">
        <f t="shared" ca="1" si="9"/>
        <v>25</v>
      </c>
      <c r="L7" s="3">
        <f t="shared" ca="1" si="10"/>
        <v>29.811374999999998</v>
      </c>
      <c r="M7" s="3">
        <f t="shared" ca="1" si="11"/>
        <v>22.915916666666664</v>
      </c>
      <c r="N7" s="3">
        <f t="shared" ca="1" si="12"/>
        <v>16.02045833333333</v>
      </c>
      <c r="O7" s="3">
        <f t="shared" ca="1" si="7"/>
        <v>9.125</v>
      </c>
      <c r="P7" s="3">
        <f t="shared" ca="1" si="13"/>
        <v>2.2295416666666679</v>
      </c>
      <c r="Q7" s="3">
        <f t="shared" ca="1" si="14"/>
        <v>0</v>
      </c>
      <c r="R7" s="3">
        <v>0</v>
      </c>
    </row>
    <row r="8" spans="1:18" x14ac:dyDescent="0.25">
      <c r="A8" s="1" t="s">
        <v>7</v>
      </c>
      <c r="B8" s="2">
        <v>35</v>
      </c>
      <c r="C8" s="3">
        <f t="shared" ca="1" si="0"/>
        <v>48.383611111111108</v>
      </c>
      <c r="D8" s="3">
        <f t="shared" ca="1" si="1"/>
        <v>40.292777777777779</v>
      </c>
      <c r="E8" s="3">
        <f t="shared" ca="1" si="2"/>
        <v>32.201944444444443</v>
      </c>
      <c r="F8" s="3">
        <f t="shared" si="3"/>
        <v>24.111111111111111</v>
      </c>
      <c r="G8" s="3">
        <f t="shared" ca="1" si="4"/>
        <v>16.020277777777778</v>
      </c>
      <c r="H8" s="3">
        <f t="shared" ca="1" si="5"/>
        <v>7.9294444444444423</v>
      </c>
      <c r="I8" s="3">
        <f t="shared" ca="1" si="6"/>
        <v>-0.16138888888889014</v>
      </c>
      <c r="J8">
        <f t="shared" ca="1" si="8"/>
        <v>35</v>
      </c>
      <c r="K8" s="3">
        <f t="shared" ca="1" si="9"/>
        <v>8</v>
      </c>
      <c r="L8" s="3">
        <f t="shared" ca="1" si="10"/>
        <v>29.811374999999998</v>
      </c>
      <c r="M8" s="3">
        <f t="shared" ca="1" si="11"/>
        <v>22.915916666666664</v>
      </c>
      <c r="N8" s="3">
        <f t="shared" ca="1" si="12"/>
        <v>16.02045833333333</v>
      </c>
      <c r="O8" s="3">
        <f t="shared" ca="1" si="7"/>
        <v>9.125</v>
      </c>
      <c r="P8" s="3">
        <f t="shared" ca="1" si="13"/>
        <v>2.2295416666666679</v>
      </c>
      <c r="Q8" s="3">
        <f t="shared" ca="1" si="14"/>
        <v>0</v>
      </c>
      <c r="R8" s="3">
        <v>0</v>
      </c>
    </row>
    <row r="9" spans="1:18" x14ac:dyDescent="0.25">
      <c r="A9" s="1" t="s">
        <v>8</v>
      </c>
      <c r="B9" s="2">
        <v>35</v>
      </c>
      <c r="C9" s="3">
        <f t="shared" ca="1" si="0"/>
        <v>48.383611111111108</v>
      </c>
      <c r="D9" s="3">
        <f t="shared" ca="1" si="1"/>
        <v>40.292777777777779</v>
      </c>
      <c r="E9" s="3">
        <f t="shared" ca="1" si="2"/>
        <v>32.201944444444443</v>
      </c>
      <c r="F9" s="3">
        <f t="shared" si="3"/>
        <v>24.111111111111111</v>
      </c>
      <c r="G9" s="3">
        <f t="shared" ca="1" si="4"/>
        <v>16.020277777777778</v>
      </c>
      <c r="H9" s="3">
        <f t="shared" ca="1" si="5"/>
        <v>7.9294444444444423</v>
      </c>
      <c r="I9" s="3">
        <f t="shared" ca="1" si="6"/>
        <v>-0.16138888888889014</v>
      </c>
      <c r="J9">
        <f t="shared" ca="1" si="8"/>
        <v>35</v>
      </c>
      <c r="K9" s="3">
        <f t="shared" ca="1" si="9"/>
        <v>0</v>
      </c>
      <c r="L9" s="3">
        <f t="shared" ca="1" si="10"/>
        <v>29.811374999999998</v>
      </c>
      <c r="M9" s="3">
        <f t="shared" ca="1" si="11"/>
        <v>22.915916666666664</v>
      </c>
      <c r="N9" s="3">
        <f t="shared" ca="1" si="12"/>
        <v>16.02045833333333</v>
      </c>
      <c r="O9" s="3">
        <f t="shared" ca="1" si="7"/>
        <v>9.125</v>
      </c>
      <c r="P9" s="3">
        <f t="shared" ca="1" si="13"/>
        <v>2.2295416666666679</v>
      </c>
      <c r="Q9" s="3">
        <f t="shared" ca="1" si="14"/>
        <v>0</v>
      </c>
      <c r="R9" s="3">
        <v>0</v>
      </c>
    </row>
    <row r="10" spans="1:18" x14ac:dyDescent="0.25">
      <c r="A10" s="1" t="s">
        <v>9</v>
      </c>
      <c r="B10" s="2">
        <v>44</v>
      </c>
      <c r="C10" s="3">
        <f t="shared" ca="1" si="0"/>
        <v>48.383611111111108</v>
      </c>
      <c r="D10" s="3">
        <f t="shared" ca="1" si="1"/>
        <v>40.292777777777779</v>
      </c>
      <c r="E10" s="3">
        <f t="shared" ca="1" si="2"/>
        <v>32.201944444444443</v>
      </c>
      <c r="F10" s="3">
        <f t="shared" si="3"/>
        <v>24.111111111111111</v>
      </c>
      <c r="G10" s="3">
        <f t="shared" ca="1" si="4"/>
        <v>16.020277777777778</v>
      </c>
      <c r="H10" s="3">
        <f t="shared" ca="1" si="5"/>
        <v>7.9294444444444423</v>
      </c>
      <c r="I10" s="3">
        <f t="shared" ca="1" si="6"/>
        <v>-0.16138888888889014</v>
      </c>
      <c r="J10">
        <f t="shared" ca="1" si="8"/>
        <v>44</v>
      </c>
      <c r="K10" s="3">
        <f t="shared" ca="1" si="9"/>
        <v>9</v>
      </c>
      <c r="L10" s="3">
        <f t="shared" ca="1" si="10"/>
        <v>29.811374999999998</v>
      </c>
      <c r="M10" s="3">
        <f t="shared" ca="1" si="11"/>
        <v>22.915916666666664</v>
      </c>
      <c r="N10" s="3">
        <f t="shared" ca="1" si="12"/>
        <v>16.02045833333333</v>
      </c>
      <c r="O10" s="3">
        <f t="shared" ca="1" si="7"/>
        <v>9.125</v>
      </c>
      <c r="P10" s="3">
        <f t="shared" ca="1" si="13"/>
        <v>2.2295416666666679</v>
      </c>
      <c r="Q10" s="3">
        <f t="shared" ca="1" si="14"/>
        <v>0</v>
      </c>
      <c r="R10" s="3">
        <v>0</v>
      </c>
    </row>
    <row r="11" spans="1:18" x14ac:dyDescent="0.25">
      <c r="A11" s="1" t="s">
        <v>10</v>
      </c>
      <c r="B11" s="2">
        <v>123</v>
      </c>
      <c r="C11" s="3">
        <f t="shared" ca="1" si="0"/>
        <v>99.543333333333337</v>
      </c>
      <c r="D11" s="3">
        <f t="shared" ca="1" si="1"/>
        <v>90.528888888888886</v>
      </c>
      <c r="E11" s="3">
        <f t="shared" ca="1" si="2"/>
        <v>81.51444444444445</v>
      </c>
      <c r="F11" s="3">
        <f t="shared" ref="F11:F14" si="15">AVERAGE($B$11:$B$14)</f>
        <v>72.5</v>
      </c>
      <c r="G11" s="3">
        <f t="shared" ca="1" si="4"/>
        <v>63.485555555555557</v>
      </c>
      <c r="H11" s="3">
        <f t="shared" ca="1" si="5"/>
        <v>54.471111111111114</v>
      </c>
      <c r="I11" s="3">
        <f t="shared" ca="1" si="6"/>
        <v>45.456666666666663</v>
      </c>
      <c r="J11">
        <f t="shared" ca="1" si="8"/>
        <v>123</v>
      </c>
      <c r="K11" s="3">
        <f t="shared" ca="1" si="9"/>
        <v>79</v>
      </c>
      <c r="L11" s="3">
        <f t="shared" ca="1" si="10"/>
        <v>33.214499999999994</v>
      </c>
      <c r="M11" s="3">
        <f t="shared" ca="1" si="11"/>
        <v>25.531888888888886</v>
      </c>
      <c r="N11" s="3">
        <f t="shared" ca="1" si="12"/>
        <v>17.849277777777775</v>
      </c>
      <c r="O11" s="3">
        <f t="shared" ref="O11:O12" ca="1" si="16">AVERAGE($K$13:$K$24)</f>
        <v>10.166666666666666</v>
      </c>
      <c r="P11" s="3">
        <f t="shared" ca="1" si="13"/>
        <v>2.4840555555555568</v>
      </c>
      <c r="Q11" s="3">
        <f t="shared" ca="1" si="14"/>
        <v>0</v>
      </c>
      <c r="R11" s="3">
        <v>0</v>
      </c>
    </row>
    <row r="12" spans="1:18" x14ac:dyDescent="0.25">
      <c r="A12" s="1" t="s">
        <v>11</v>
      </c>
      <c r="B12" s="2">
        <v>65</v>
      </c>
      <c r="C12" s="3">
        <f t="shared" ca="1" si="0"/>
        <v>99.543333333333337</v>
      </c>
      <c r="D12" s="3">
        <f t="shared" ca="1" si="1"/>
        <v>90.528888888888886</v>
      </c>
      <c r="E12" s="3">
        <f t="shared" ca="1" si="2"/>
        <v>81.51444444444445</v>
      </c>
      <c r="F12" s="3">
        <f t="shared" si="15"/>
        <v>72.5</v>
      </c>
      <c r="G12" s="3">
        <f t="shared" ca="1" si="4"/>
        <v>63.485555555555557</v>
      </c>
      <c r="H12" s="3">
        <f t="shared" ca="1" si="5"/>
        <v>54.471111111111114</v>
      </c>
      <c r="I12" s="3">
        <f t="shared" ca="1" si="6"/>
        <v>45.456666666666663</v>
      </c>
      <c r="J12">
        <f t="shared" ca="1" si="8"/>
        <v>65</v>
      </c>
      <c r="K12" s="3">
        <f t="shared" ca="1" si="9"/>
        <v>58</v>
      </c>
      <c r="L12" s="3">
        <f t="shared" ca="1" si="10"/>
        <v>33.214499999999994</v>
      </c>
      <c r="M12" s="3">
        <f t="shared" ca="1" si="11"/>
        <v>25.531888888888886</v>
      </c>
      <c r="N12" s="3">
        <f t="shared" ca="1" si="12"/>
        <v>17.849277777777775</v>
      </c>
      <c r="O12" s="3">
        <f t="shared" ca="1" si="16"/>
        <v>10.166666666666666</v>
      </c>
      <c r="P12" s="3">
        <f t="shared" ca="1" si="13"/>
        <v>2.4840555555555568</v>
      </c>
      <c r="Q12" s="3">
        <f t="shared" ca="1" si="14"/>
        <v>0</v>
      </c>
      <c r="R12" s="3">
        <v>0</v>
      </c>
    </row>
    <row r="13" spans="1:18" x14ac:dyDescent="0.25">
      <c r="A13" s="1" t="s">
        <v>12</v>
      </c>
      <c r="B13" s="2">
        <v>54</v>
      </c>
      <c r="C13" s="3">
        <f t="shared" ca="1" si="0"/>
        <v>95.11</v>
      </c>
      <c r="D13" s="3">
        <f t="shared" ca="1" si="1"/>
        <v>87.573333333333338</v>
      </c>
      <c r="E13" s="3">
        <f t="shared" ca="1" si="2"/>
        <v>80.036666666666662</v>
      </c>
      <c r="F13" s="3">
        <f t="shared" si="15"/>
        <v>72.5</v>
      </c>
      <c r="G13" s="3">
        <f t="shared" ca="1" si="4"/>
        <v>64.963333333333338</v>
      </c>
      <c r="H13" s="3">
        <f t="shared" ca="1" si="5"/>
        <v>57.426666666666662</v>
      </c>
      <c r="I13" s="3">
        <f t="shared" ca="1" si="6"/>
        <v>49.89</v>
      </c>
      <c r="J13">
        <f t="shared" ca="1" si="8"/>
        <v>54</v>
      </c>
      <c r="K13" s="3">
        <f t="shared" ca="1" si="9"/>
        <v>11</v>
      </c>
      <c r="L13" s="3">
        <f t="shared" ca="1" si="10"/>
        <v>27.769500000000001</v>
      </c>
      <c r="M13" s="3">
        <f t="shared" ca="1" si="11"/>
        <v>21.346333333333334</v>
      </c>
      <c r="N13" s="3">
        <f t="shared" ca="1" si="12"/>
        <v>14.923166666666667</v>
      </c>
      <c r="O13" s="3">
        <f t="shared" ref="O13:O14" ca="1" si="17">AVERAGE($K$13:$K$14)</f>
        <v>8.5</v>
      </c>
      <c r="P13" s="3">
        <f t="shared" ca="1" si="13"/>
        <v>2.0768333333333331</v>
      </c>
      <c r="Q13" s="3">
        <f t="shared" ca="1" si="14"/>
        <v>0</v>
      </c>
      <c r="R13" s="3">
        <v>0</v>
      </c>
    </row>
    <row r="14" spans="1:18" x14ac:dyDescent="0.25">
      <c r="A14" s="1" t="s">
        <v>13</v>
      </c>
      <c r="B14" s="2">
        <v>48</v>
      </c>
      <c r="C14" s="3">
        <f t="shared" ca="1" si="0"/>
        <v>95.11</v>
      </c>
      <c r="D14" s="3">
        <f t="shared" ca="1" si="1"/>
        <v>87.573333333333338</v>
      </c>
      <c r="E14" s="3">
        <f t="shared" ca="1" si="2"/>
        <v>80.036666666666662</v>
      </c>
      <c r="F14" s="3">
        <f t="shared" si="15"/>
        <v>72.5</v>
      </c>
      <c r="G14" s="3">
        <f t="shared" ca="1" si="4"/>
        <v>64.963333333333338</v>
      </c>
      <c r="H14" s="3">
        <f t="shared" ca="1" si="5"/>
        <v>57.426666666666662</v>
      </c>
      <c r="I14" s="3">
        <f t="shared" ca="1" si="6"/>
        <v>49.89</v>
      </c>
      <c r="J14">
        <f t="shared" ca="1" si="8"/>
        <v>48</v>
      </c>
      <c r="K14" s="3">
        <f t="shared" ca="1" si="9"/>
        <v>6</v>
      </c>
      <c r="L14" s="3">
        <f t="shared" ca="1" si="10"/>
        <v>27.769500000000001</v>
      </c>
      <c r="M14" s="3">
        <f t="shared" ca="1" si="11"/>
        <v>21.346333333333334</v>
      </c>
      <c r="N14" s="3">
        <f t="shared" ca="1" si="12"/>
        <v>14.923166666666667</v>
      </c>
      <c r="O14" s="3">
        <f t="shared" ca="1" si="17"/>
        <v>8.5</v>
      </c>
      <c r="P14" s="3">
        <f t="shared" ca="1" si="13"/>
        <v>2.0768333333333331</v>
      </c>
      <c r="Q14" s="3">
        <f t="shared" ca="1" si="14"/>
        <v>0</v>
      </c>
      <c r="R14" s="3">
        <v>0</v>
      </c>
    </row>
    <row r="15" spans="1:18" x14ac:dyDescent="0.25">
      <c r="A15" s="1" t="s">
        <v>14</v>
      </c>
      <c r="B15" s="2">
        <v>9</v>
      </c>
      <c r="C15" s="3">
        <f t="shared" ca="1" si="0"/>
        <v>37.33</v>
      </c>
      <c r="D15" s="3">
        <f t="shared" ca="1" si="1"/>
        <v>28.020000000000003</v>
      </c>
      <c r="E15" s="3">
        <f t="shared" ca="1" si="2"/>
        <v>18.71</v>
      </c>
      <c r="F15" s="3">
        <f t="shared" ref="F15:F44" si="18">AVERAGE($B$15:$B$24)</f>
        <v>9.4</v>
      </c>
      <c r="G15" s="3">
        <f t="shared" ca="1" si="4"/>
        <v>8.9999999999999858E-2</v>
      </c>
      <c r="H15" s="3">
        <f t="shared" ca="1" si="5"/>
        <v>-9.2200000000000006</v>
      </c>
      <c r="I15" s="3">
        <v>0</v>
      </c>
      <c r="J15">
        <f t="shared" ca="1" si="8"/>
        <v>9</v>
      </c>
      <c r="K15" s="3">
        <f t="shared" ca="1" si="9"/>
        <v>39</v>
      </c>
      <c r="L15" s="3">
        <f t="shared" ca="1" si="10"/>
        <v>34.3035</v>
      </c>
      <c r="M15" s="3">
        <f t="shared" ca="1" si="11"/>
        <v>26.369</v>
      </c>
      <c r="N15" s="3">
        <f t="shared" ca="1" si="12"/>
        <v>18.4345</v>
      </c>
      <c r="O15" s="3">
        <f t="shared" ref="O15:O44" ca="1" si="19">AVERAGE($K$15:$K$24)</f>
        <v>10.5</v>
      </c>
      <c r="P15" s="3">
        <f t="shared" ca="1" si="13"/>
        <v>2.5655000000000001</v>
      </c>
      <c r="Q15" s="3">
        <f t="shared" ca="1" si="14"/>
        <v>0</v>
      </c>
      <c r="R15" s="3">
        <v>0</v>
      </c>
    </row>
    <row r="16" spans="1:18" x14ac:dyDescent="0.25">
      <c r="A16" s="1" t="s">
        <v>15</v>
      </c>
      <c r="B16" s="2">
        <v>6</v>
      </c>
      <c r="C16" s="3">
        <f t="shared" ca="1" si="0"/>
        <v>37.33</v>
      </c>
      <c r="D16" s="3">
        <f t="shared" ca="1" si="1"/>
        <v>28.020000000000003</v>
      </c>
      <c r="E16" s="3">
        <f t="shared" ca="1" si="2"/>
        <v>18.71</v>
      </c>
      <c r="F16" s="3">
        <f t="shared" si="18"/>
        <v>9.4</v>
      </c>
      <c r="G16" s="3">
        <f t="shared" ca="1" si="4"/>
        <v>8.9999999999999858E-2</v>
      </c>
      <c r="H16" s="3">
        <f t="shared" ca="1" si="5"/>
        <v>-9.2200000000000006</v>
      </c>
      <c r="I16" s="3">
        <v>0</v>
      </c>
      <c r="J16">
        <f t="shared" ca="1" si="8"/>
        <v>6</v>
      </c>
      <c r="K16" s="3">
        <f t="shared" ca="1" si="9"/>
        <v>3</v>
      </c>
      <c r="L16" s="3">
        <f t="shared" ca="1" si="10"/>
        <v>34.3035</v>
      </c>
      <c r="M16" s="3">
        <f t="shared" ca="1" si="11"/>
        <v>26.369</v>
      </c>
      <c r="N16" s="3">
        <f t="shared" ca="1" si="12"/>
        <v>18.4345</v>
      </c>
      <c r="O16" s="3">
        <f t="shared" ca="1" si="19"/>
        <v>10.5</v>
      </c>
      <c r="P16" s="3">
        <f t="shared" ca="1" si="13"/>
        <v>2.5655000000000001</v>
      </c>
      <c r="Q16" s="3">
        <f t="shared" ca="1" si="14"/>
        <v>0</v>
      </c>
      <c r="R16" s="3">
        <v>0</v>
      </c>
    </row>
    <row r="17" spans="1:18" x14ac:dyDescent="0.25">
      <c r="A17" s="1" t="s">
        <v>16</v>
      </c>
      <c r="B17" s="2">
        <v>15</v>
      </c>
      <c r="C17" s="3">
        <f t="shared" ca="1" si="0"/>
        <v>37.33</v>
      </c>
      <c r="D17" s="3">
        <f t="shared" ca="1" si="1"/>
        <v>28.020000000000003</v>
      </c>
      <c r="E17" s="3">
        <f t="shared" ca="1" si="2"/>
        <v>18.71</v>
      </c>
      <c r="F17" s="3">
        <f t="shared" si="18"/>
        <v>9.4</v>
      </c>
      <c r="G17" s="3">
        <f t="shared" ca="1" si="4"/>
        <v>8.9999999999999858E-2</v>
      </c>
      <c r="H17" s="3">
        <f t="shared" ca="1" si="5"/>
        <v>-9.2200000000000006</v>
      </c>
      <c r="I17" s="3">
        <v>0</v>
      </c>
      <c r="J17">
        <f t="shared" ca="1" si="8"/>
        <v>15</v>
      </c>
      <c r="K17" s="3">
        <f t="shared" ca="1" si="9"/>
        <v>9</v>
      </c>
      <c r="L17" s="3">
        <f t="shared" ca="1" si="10"/>
        <v>34.3035</v>
      </c>
      <c r="M17" s="3">
        <f t="shared" ca="1" si="11"/>
        <v>26.369</v>
      </c>
      <c r="N17" s="3">
        <f t="shared" ca="1" si="12"/>
        <v>18.4345</v>
      </c>
      <c r="O17" s="3">
        <f t="shared" ca="1" si="19"/>
        <v>10.5</v>
      </c>
      <c r="P17" s="3">
        <f t="shared" ca="1" si="13"/>
        <v>2.5655000000000001</v>
      </c>
      <c r="Q17" s="3">
        <f t="shared" ca="1" si="14"/>
        <v>0</v>
      </c>
      <c r="R17" s="3">
        <v>0</v>
      </c>
    </row>
    <row r="18" spans="1:18" x14ac:dyDescent="0.25">
      <c r="A18" s="1" t="s">
        <v>17</v>
      </c>
      <c r="B18" s="2">
        <v>1</v>
      </c>
      <c r="C18" s="3">
        <f t="shared" ca="1" si="0"/>
        <v>37.33</v>
      </c>
      <c r="D18" s="3">
        <f t="shared" ca="1" si="1"/>
        <v>28.020000000000003</v>
      </c>
      <c r="E18" s="3">
        <f t="shared" ca="1" si="2"/>
        <v>18.71</v>
      </c>
      <c r="F18" s="3">
        <f t="shared" si="18"/>
        <v>9.4</v>
      </c>
      <c r="G18" s="3">
        <f t="shared" ca="1" si="4"/>
        <v>8.9999999999999858E-2</v>
      </c>
      <c r="H18" s="3">
        <f t="shared" ca="1" si="5"/>
        <v>-9.2200000000000006</v>
      </c>
      <c r="I18" s="3">
        <v>0</v>
      </c>
      <c r="J18">
        <f t="shared" ca="1" si="8"/>
        <v>1</v>
      </c>
      <c r="K18" s="3">
        <f t="shared" ca="1" si="9"/>
        <v>14</v>
      </c>
      <c r="L18" s="3">
        <f t="shared" ca="1" si="10"/>
        <v>34.3035</v>
      </c>
      <c r="M18" s="3">
        <f t="shared" ca="1" si="11"/>
        <v>26.369</v>
      </c>
      <c r="N18" s="3">
        <f t="shared" ca="1" si="12"/>
        <v>18.4345</v>
      </c>
      <c r="O18" s="3">
        <f t="shared" ca="1" si="19"/>
        <v>10.5</v>
      </c>
      <c r="P18" s="3">
        <f t="shared" ca="1" si="13"/>
        <v>2.5655000000000001</v>
      </c>
      <c r="Q18" s="3">
        <f t="shared" ca="1" si="14"/>
        <v>0</v>
      </c>
      <c r="R18" s="3">
        <v>0</v>
      </c>
    </row>
    <row r="19" spans="1:18" x14ac:dyDescent="0.25">
      <c r="A19" s="1" t="s">
        <v>18</v>
      </c>
      <c r="B19" s="2">
        <v>5</v>
      </c>
      <c r="C19" s="3">
        <f t="shared" ca="1" si="0"/>
        <v>37.33</v>
      </c>
      <c r="D19" s="3">
        <f t="shared" ca="1" si="1"/>
        <v>28.020000000000003</v>
      </c>
      <c r="E19" s="3">
        <f t="shared" ca="1" si="2"/>
        <v>18.71</v>
      </c>
      <c r="F19" s="3">
        <f t="shared" si="18"/>
        <v>9.4</v>
      </c>
      <c r="G19" s="3">
        <f t="shared" ca="1" si="4"/>
        <v>8.9999999999999858E-2</v>
      </c>
      <c r="H19" s="3">
        <f t="shared" ca="1" si="5"/>
        <v>-9.2200000000000006</v>
      </c>
      <c r="I19" s="3">
        <v>0</v>
      </c>
      <c r="J19">
        <f t="shared" ca="1" si="8"/>
        <v>5</v>
      </c>
      <c r="K19" s="3">
        <f t="shared" ca="1" si="9"/>
        <v>4</v>
      </c>
      <c r="L19" s="3">
        <f t="shared" ca="1" si="10"/>
        <v>34.3035</v>
      </c>
      <c r="M19" s="3">
        <f t="shared" ca="1" si="11"/>
        <v>26.369</v>
      </c>
      <c r="N19" s="3">
        <f t="shared" ca="1" si="12"/>
        <v>18.4345</v>
      </c>
      <c r="O19" s="3">
        <f t="shared" ca="1" si="19"/>
        <v>10.5</v>
      </c>
      <c r="P19" s="3">
        <f t="shared" ca="1" si="13"/>
        <v>2.5655000000000001</v>
      </c>
      <c r="Q19" s="3">
        <f t="shared" ca="1" si="14"/>
        <v>0</v>
      </c>
      <c r="R19" s="3">
        <v>0</v>
      </c>
    </row>
    <row r="20" spans="1:18" x14ac:dyDescent="0.25">
      <c r="A20" s="1" t="s">
        <v>19</v>
      </c>
      <c r="B20" s="2">
        <v>24</v>
      </c>
      <c r="C20" s="3">
        <f t="shared" ca="1" si="0"/>
        <v>37.33</v>
      </c>
      <c r="D20" s="3">
        <f t="shared" ca="1" si="1"/>
        <v>28.020000000000003</v>
      </c>
      <c r="E20" s="3">
        <f t="shared" ca="1" si="2"/>
        <v>18.71</v>
      </c>
      <c r="F20" s="3">
        <f t="shared" si="18"/>
        <v>9.4</v>
      </c>
      <c r="G20" s="3">
        <f t="shared" ca="1" si="4"/>
        <v>8.9999999999999858E-2</v>
      </c>
      <c r="H20" s="3">
        <f t="shared" ca="1" si="5"/>
        <v>-9.2200000000000006</v>
      </c>
      <c r="I20" s="3">
        <v>0</v>
      </c>
      <c r="J20">
        <f t="shared" ca="1" si="8"/>
        <v>24</v>
      </c>
      <c r="K20" s="3">
        <f t="shared" ca="1" si="9"/>
        <v>19</v>
      </c>
      <c r="L20" s="3">
        <f t="shared" ca="1" si="10"/>
        <v>34.3035</v>
      </c>
      <c r="M20" s="3">
        <f t="shared" ca="1" si="11"/>
        <v>26.369</v>
      </c>
      <c r="N20" s="3">
        <f t="shared" ca="1" si="12"/>
        <v>18.4345</v>
      </c>
      <c r="O20" s="3">
        <f t="shared" ca="1" si="19"/>
        <v>10.5</v>
      </c>
      <c r="P20" s="3">
        <f t="shared" ca="1" si="13"/>
        <v>2.5655000000000001</v>
      </c>
      <c r="Q20" s="3">
        <f t="shared" ca="1" si="14"/>
        <v>0</v>
      </c>
      <c r="R20" s="3">
        <v>0</v>
      </c>
    </row>
    <row r="21" spans="1:18" x14ac:dyDescent="0.25">
      <c r="A21" s="1" t="s">
        <v>20</v>
      </c>
      <c r="B21" s="2">
        <v>11</v>
      </c>
      <c r="C21" s="3">
        <f t="shared" ca="1" si="0"/>
        <v>37.33</v>
      </c>
      <c r="D21" s="3">
        <f t="shared" ca="1" si="1"/>
        <v>28.020000000000003</v>
      </c>
      <c r="E21" s="3">
        <f t="shared" ca="1" si="2"/>
        <v>18.71</v>
      </c>
      <c r="F21" s="3">
        <f t="shared" si="18"/>
        <v>9.4</v>
      </c>
      <c r="G21" s="3">
        <f t="shared" ca="1" si="4"/>
        <v>8.9999999999999858E-2</v>
      </c>
      <c r="H21" s="3">
        <f t="shared" ca="1" si="5"/>
        <v>-9.2200000000000006</v>
      </c>
      <c r="I21" s="3">
        <v>0</v>
      </c>
      <c r="J21">
        <f t="shared" ca="1" si="8"/>
        <v>11</v>
      </c>
      <c r="K21" s="3">
        <f t="shared" ca="1" si="9"/>
        <v>13</v>
      </c>
      <c r="L21" s="3">
        <f t="shared" ca="1" si="10"/>
        <v>34.3035</v>
      </c>
      <c r="M21" s="3">
        <f t="shared" ca="1" si="11"/>
        <v>26.369</v>
      </c>
      <c r="N21" s="3">
        <f t="shared" ca="1" si="12"/>
        <v>18.4345</v>
      </c>
      <c r="O21" s="3">
        <f t="shared" ca="1" si="19"/>
        <v>10.5</v>
      </c>
      <c r="P21" s="3">
        <f t="shared" ca="1" si="13"/>
        <v>2.5655000000000001</v>
      </c>
      <c r="Q21" s="3">
        <f t="shared" ca="1" si="14"/>
        <v>0</v>
      </c>
      <c r="R21" s="3">
        <v>0</v>
      </c>
    </row>
    <row r="22" spans="1:18" x14ac:dyDescent="0.25">
      <c r="A22" s="1" t="s">
        <v>21</v>
      </c>
      <c r="B22" s="2">
        <v>8</v>
      </c>
      <c r="C22" s="3">
        <f t="shared" ca="1" si="0"/>
        <v>37.33</v>
      </c>
      <c r="D22" s="3">
        <f t="shared" ca="1" si="1"/>
        <v>28.020000000000003</v>
      </c>
      <c r="E22" s="3">
        <f t="shared" ca="1" si="2"/>
        <v>18.71</v>
      </c>
      <c r="F22" s="3">
        <f t="shared" si="18"/>
        <v>9.4</v>
      </c>
      <c r="G22" s="3">
        <f t="shared" ca="1" si="4"/>
        <v>8.9999999999999858E-2</v>
      </c>
      <c r="H22" s="3">
        <f t="shared" ca="1" si="5"/>
        <v>-9.2200000000000006</v>
      </c>
      <c r="I22" s="3">
        <v>0</v>
      </c>
      <c r="J22">
        <f t="shared" ca="1" si="8"/>
        <v>8</v>
      </c>
      <c r="K22" s="3">
        <f t="shared" ca="1" si="9"/>
        <v>3</v>
      </c>
      <c r="L22" s="3">
        <f t="shared" ca="1" si="10"/>
        <v>34.3035</v>
      </c>
      <c r="M22" s="3">
        <f t="shared" ca="1" si="11"/>
        <v>26.369</v>
      </c>
      <c r="N22" s="3">
        <f t="shared" ca="1" si="12"/>
        <v>18.4345</v>
      </c>
      <c r="O22" s="3">
        <f t="shared" ca="1" si="19"/>
        <v>10.5</v>
      </c>
      <c r="P22" s="3">
        <f t="shared" ca="1" si="13"/>
        <v>2.5655000000000001</v>
      </c>
      <c r="Q22" s="3">
        <f t="shared" ca="1" si="14"/>
        <v>0</v>
      </c>
      <c r="R22" s="3">
        <v>0</v>
      </c>
    </row>
    <row r="23" spans="1:18" x14ac:dyDescent="0.25">
      <c r="A23" s="1" t="s">
        <v>22</v>
      </c>
      <c r="B23" s="2">
        <v>8</v>
      </c>
      <c r="C23" s="3">
        <f t="shared" ca="1" si="0"/>
        <v>37.33</v>
      </c>
      <c r="D23" s="3">
        <f t="shared" ca="1" si="1"/>
        <v>28.020000000000003</v>
      </c>
      <c r="E23" s="3">
        <f t="shared" ca="1" si="2"/>
        <v>18.71</v>
      </c>
      <c r="F23" s="3">
        <f t="shared" si="18"/>
        <v>9.4</v>
      </c>
      <c r="G23" s="3">
        <f t="shared" ca="1" si="4"/>
        <v>8.9999999999999858E-2</v>
      </c>
      <c r="H23" s="3">
        <f t="shared" ca="1" si="5"/>
        <v>-9.2200000000000006</v>
      </c>
      <c r="I23" s="3">
        <v>0</v>
      </c>
      <c r="J23">
        <f t="shared" ca="1" si="8"/>
        <v>8</v>
      </c>
      <c r="K23" s="3">
        <f t="shared" ca="1" si="9"/>
        <v>0</v>
      </c>
      <c r="L23" s="3">
        <f t="shared" ca="1" si="10"/>
        <v>34.3035</v>
      </c>
      <c r="M23" s="3">
        <f t="shared" ca="1" si="11"/>
        <v>26.369</v>
      </c>
      <c r="N23" s="3">
        <f t="shared" ca="1" si="12"/>
        <v>18.4345</v>
      </c>
      <c r="O23" s="3">
        <f t="shared" ca="1" si="19"/>
        <v>10.5</v>
      </c>
      <c r="P23" s="3">
        <f t="shared" ca="1" si="13"/>
        <v>2.5655000000000001</v>
      </c>
      <c r="Q23" s="3">
        <f t="shared" ca="1" si="14"/>
        <v>0</v>
      </c>
      <c r="R23" s="3">
        <v>0</v>
      </c>
    </row>
    <row r="24" spans="1:18" x14ac:dyDescent="0.25">
      <c r="A24" s="1" t="s">
        <v>23</v>
      </c>
      <c r="B24" s="2">
        <v>7</v>
      </c>
      <c r="C24" s="3">
        <f t="shared" ca="1" si="0"/>
        <v>37.33</v>
      </c>
      <c r="D24" s="3">
        <f t="shared" ca="1" si="1"/>
        <v>28.020000000000003</v>
      </c>
      <c r="E24" s="3">
        <f t="shared" ca="1" si="2"/>
        <v>18.71</v>
      </c>
      <c r="F24" s="3">
        <f t="shared" si="18"/>
        <v>9.4</v>
      </c>
      <c r="G24" s="3">
        <f t="shared" ca="1" si="4"/>
        <v>8.9999999999999858E-2</v>
      </c>
      <c r="H24" s="3">
        <f t="shared" ca="1" si="5"/>
        <v>-9.2200000000000006</v>
      </c>
      <c r="I24" s="3">
        <v>0</v>
      </c>
      <c r="J24">
        <f t="shared" ca="1" si="8"/>
        <v>7</v>
      </c>
      <c r="K24" s="3">
        <f t="shared" ca="1" si="9"/>
        <v>1</v>
      </c>
      <c r="L24" s="3">
        <f t="shared" ca="1" si="10"/>
        <v>34.3035</v>
      </c>
      <c r="M24" s="3">
        <f t="shared" ca="1" si="11"/>
        <v>26.369</v>
      </c>
      <c r="N24" s="3">
        <f t="shared" ca="1" si="12"/>
        <v>18.4345</v>
      </c>
      <c r="O24" s="3">
        <f t="shared" ca="1" si="19"/>
        <v>10.5</v>
      </c>
      <c r="P24" s="3">
        <f t="shared" ca="1" si="13"/>
        <v>2.5655000000000001</v>
      </c>
      <c r="Q24" s="3">
        <f t="shared" ca="1" si="14"/>
        <v>0</v>
      </c>
      <c r="R24" s="3">
        <v>0</v>
      </c>
    </row>
    <row r="25" spans="1:18" x14ac:dyDescent="0.25">
      <c r="A25" s="16">
        <v>41334</v>
      </c>
      <c r="B25" s="2">
        <v>10</v>
      </c>
      <c r="C25" s="3">
        <f t="shared" ref="C25" ca="1" si="20">F25+2.66*O25</f>
        <v>37.33</v>
      </c>
      <c r="D25" s="3">
        <f t="shared" ref="D25" ca="1" si="21">F25+(2/3)*2.66*O25</f>
        <v>28.020000000000003</v>
      </c>
      <c r="E25" s="3">
        <f t="shared" ref="E25" ca="1" si="22">F25+(1/3)*2.66*O25</f>
        <v>18.71</v>
      </c>
      <c r="F25" s="3">
        <f t="shared" si="18"/>
        <v>9.4</v>
      </c>
      <c r="G25" s="3">
        <f t="shared" ref="G25" ca="1" si="23">F25-(1/3)*2.66*O25</f>
        <v>8.9999999999999858E-2</v>
      </c>
      <c r="H25" s="3">
        <f t="shared" ref="H25" ca="1" si="24">F25-(2/3)*2.66*O25</f>
        <v>-9.2200000000000006</v>
      </c>
      <c r="I25" s="3">
        <v>1</v>
      </c>
      <c r="J25">
        <f t="shared" ref="J25" ca="1" si="25">IF(ISBLANK(B25),OFFSET(J25,-1,0,1,1),B25)</f>
        <v>10</v>
      </c>
      <c r="K25" s="3">
        <f t="shared" ref="K25" ca="1" si="26">IF(OR(OFFSET(K25,-1,-9,1,1)="",OFFSET(K25,0,-9,1,1)=""),"",IF(ISERROR(ABS(B25-OFFSET(K25,-1,-1,1,1))),"",ABS(B25-OFFSET(K25,-1,-1,1,1))))</f>
        <v>3</v>
      </c>
      <c r="L25" s="3">
        <f t="shared" ref="L25" ca="1" si="27">3.267*O25</f>
        <v>34.3035</v>
      </c>
      <c r="M25" s="3">
        <f t="shared" ref="M25" ca="1" si="28">(2/3)*(L25-O25)+O25</f>
        <v>26.369</v>
      </c>
      <c r="N25" s="3">
        <f t="shared" ref="N25" ca="1" si="29">(1/3)*(L25-O25)+O25</f>
        <v>18.4345</v>
      </c>
      <c r="O25" s="3">
        <f t="shared" ca="1" si="19"/>
        <v>10.5</v>
      </c>
      <c r="P25" s="3">
        <f t="shared" ref="P25" ca="1" si="30">(MAX(O25-(1/3)*(L25-O25),0))</f>
        <v>2.5655000000000001</v>
      </c>
      <c r="Q25" s="3">
        <f t="shared" ref="Q25" ca="1" si="31">MAX(O25-(2/3)*(L25-O25),0)</f>
        <v>0</v>
      </c>
      <c r="R25" s="3">
        <v>1</v>
      </c>
    </row>
    <row r="26" spans="1:18" x14ac:dyDescent="0.25">
      <c r="B26" s="3"/>
      <c r="C26" s="3"/>
      <c r="D26" s="3"/>
      <c r="E26" s="3"/>
      <c r="F26" s="3"/>
      <c r="G26" s="3"/>
      <c r="H26" s="3"/>
      <c r="I26" s="3"/>
      <c r="O26" s="3"/>
    </row>
    <row r="27" spans="1:18" x14ac:dyDescent="0.25">
      <c r="B27" s="3"/>
      <c r="C27" s="3"/>
      <c r="D27" s="3"/>
      <c r="E27" s="3"/>
      <c r="F27" s="3"/>
      <c r="G27" s="3"/>
      <c r="H27" s="3"/>
      <c r="I27" s="3"/>
      <c r="O27" s="3"/>
    </row>
    <row r="28" spans="1:18" x14ac:dyDescent="0.25">
      <c r="B28" s="3"/>
      <c r="C28" s="3"/>
      <c r="D28" s="3"/>
      <c r="E28" s="3"/>
      <c r="F28" s="3"/>
      <c r="G28" s="3"/>
      <c r="H28" s="3"/>
      <c r="I28" s="3"/>
      <c r="O28" s="3"/>
    </row>
    <row r="29" spans="1:18" x14ac:dyDescent="0.25">
      <c r="B29" s="3"/>
      <c r="C29" s="3"/>
      <c r="D29" s="3"/>
      <c r="E29" s="3"/>
      <c r="F29" s="3"/>
      <c r="G29" s="3"/>
      <c r="H29" s="3"/>
      <c r="I29" s="3"/>
      <c r="O29" s="3"/>
    </row>
    <row r="30" spans="1:18" x14ac:dyDescent="0.25">
      <c r="B30" s="3"/>
      <c r="C30" s="3"/>
      <c r="D30" s="3"/>
      <c r="E30" s="3"/>
      <c r="F30" s="3"/>
      <c r="G30" s="3"/>
      <c r="H30" s="3"/>
      <c r="I30" s="3"/>
      <c r="O30" s="3"/>
    </row>
    <row r="31" spans="1:18" x14ac:dyDescent="0.25">
      <c r="B31" s="3"/>
      <c r="C31" s="3"/>
      <c r="D31" s="3"/>
      <c r="E31" s="3"/>
      <c r="F31" s="3"/>
      <c r="G31" s="3"/>
      <c r="H31" s="3"/>
      <c r="I31" s="3"/>
      <c r="O31" s="3"/>
    </row>
    <row r="32" spans="1:18" x14ac:dyDescent="0.25">
      <c r="B32" s="3"/>
      <c r="C32" s="3"/>
      <c r="D32" s="3"/>
      <c r="E32" s="3"/>
      <c r="F32" s="3"/>
      <c r="G32" s="3"/>
      <c r="H32" s="3"/>
      <c r="I32" s="3"/>
      <c r="O32" s="3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O33" s="3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O34" s="3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O35" s="3"/>
    </row>
    <row r="36" spans="2:15" x14ac:dyDescent="0.25">
      <c r="B36" s="3"/>
      <c r="C36" s="3"/>
      <c r="D36" s="3"/>
      <c r="E36" s="3"/>
      <c r="F36" s="3"/>
      <c r="G36" s="3"/>
      <c r="H36" s="3"/>
      <c r="I36" s="3"/>
      <c r="O36" s="3"/>
    </row>
    <row r="37" spans="2:15" x14ac:dyDescent="0.25">
      <c r="B37" s="3"/>
      <c r="C37" s="3"/>
      <c r="D37" s="3"/>
      <c r="E37" s="3"/>
      <c r="F37" s="3"/>
      <c r="G37" s="3"/>
      <c r="H37" s="3"/>
      <c r="I37" s="3"/>
      <c r="O37" s="3"/>
    </row>
    <row r="38" spans="2:15" x14ac:dyDescent="0.25">
      <c r="B38" s="3"/>
      <c r="C38" s="3"/>
      <c r="D38" s="3"/>
      <c r="E38" s="3"/>
      <c r="F38" s="3"/>
      <c r="G38" s="3"/>
      <c r="H38" s="3"/>
      <c r="I38" s="3"/>
      <c r="O38" s="3"/>
    </row>
    <row r="39" spans="2:15" x14ac:dyDescent="0.25">
      <c r="B39" s="3"/>
      <c r="C39" s="3"/>
      <c r="D39" s="3"/>
      <c r="E39" s="3"/>
      <c r="F39" s="3"/>
      <c r="G39" s="3"/>
      <c r="H39" s="3"/>
      <c r="I39" s="3"/>
      <c r="O39" s="3"/>
    </row>
    <row r="40" spans="2:15" x14ac:dyDescent="0.25">
      <c r="B40" s="3"/>
      <c r="C40" s="3"/>
      <c r="D40" s="3"/>
      <c r="E40" s="3"/>
      <c r="F40" s="3"/>
      <c r="G40" s="3"/>
      <c r="H40" s="3"/>
      <c r="I40" s="3"/>
      <c r="O40" s="3"/>
    </row>
    <row r="41" spans="2:15" x14ac:dyDescent="0.25">
      <c r="B41" s="3"/>
      <c r="C41" s="3"/>
      <c r="D41" s="3"/>
      <c r="E41" s="3"/>
      <c r="F41" s="3"/>
      <c r="G41" s="3"/>
      <c r="H41" s="3"/>
      <c r="I41" s="3"/>
      <c r="O41" s="3"/>
    </row>
    <row r="42" spans="2:15" x14ac:dyDescent="0.25">
      <c r="B42" s="3"/>
      <c r="C42" s="3"/>
      <c r="D42" s="3"/>
      <c r="E42" s="3"/>
      <c r="F42" s="3"/>
      <c r="G42" s="3"/>
      <c r="H42" s="3"/>
      <c r="I42" s="3"/>
      <c r="O42" s="3"/>
    </row>
    <row r="43" spans="2:15" x14ac:dyDescent="0.25">
      <c r="B43" s="3"/>
      <c r="C43" s="3"/>
      <c r="D43" s="3"/>
      <c r="E43" s="3"/>
      <c r="F43" s="3"/>
      <c r="G43" s="3"/>
      <c r="H43" s="3"/>
      <c r="I43" s="3"/>
      <c r="O43" s="3"/>
    </row>
    <row r="44" spans="2:15" x14ac:dyDescent="0.25">
      <c r="B44" s="3"/>
      <c r="C44" s="3"/>
      <c r="D44" s="3"/>
      <c r="E44" s="3"/>
      <c r="F44" s="3"/>
      <c r="G44" s="3"/>
      <c r="H44" s="3"/>
      <c r="I44" s="3"/>
      <c r="O44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workbookViewId="0">
      <pane xSplit="1" topLeftCell="B1" activePane="topRight" state="frozenSplit"/>
      <selection pane="topRight" activeCell="P36" sqref="P35:P36"/>
    </sheetView>
  </sheetViews>
  <sheetFormatPr defaultRowHeight="12.75" x14ac:dyDescent="0.2"/>
  <cols>
    <col min="1" max="1" width="7.7109375" style="4" bestFit="1" customWidth="1"/>
    <col min="2" max="3" width="23.42578125" style="4" customWidth="1"/>
    <col min="4" max="4" width="9.5703125" style="4" customWidth="1"/>
    <col min="5" max="13" width="8.7109375" style="4" customWidth="1"/>
    <col min="14" max="22" width="7.28515625" style="4" customWidth="1"/>
    <col min="23" max="24" width="9.140625" style="4"/>
    <col min="25" max="28" width="8.85546875" style="4" customWidth="1"/>
    <col min="29" max="16384" width="9.140625" style="4"/>
  </cols>
  <sheetData>
    <row r="1" spans="1:19" ht="24" x14ac:dyDescent="0.2">
      <c r="A1" s="9" t="s">
        <v>34</v>
      </c>
      <c r="B1" s="10" t="s">
        <v>38</v>
      </c>
      <c r="C1" s="11" t="s">
        <v>39</v>
      </c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 x14ac:dyDescent="0.2">
      <c r="A2" s="12" t="s">
        <v>35</v>
      </c>
      <c r="B2" s="13">
        <v>8.3843745746563225E-2</v>
      </c>
      <c r="C2" s="14">
        <v>1.8783176806859942E-2</v>
      </c>
    </row>
    <row r="3" spans="1:19" x14ac:dyDescent="0.2">
      <c r="A3" s="12" t="s">
        <v>36</v>
      </c>
      <c r="B3" s="13">
        <v>6.1143462149285337E-2</v>
      </c>
      <c r="C3" s="14">
        <v>1.9587083112758072E-2</v>
      </c>
    </row>
    <row r="4" spans="1:19" x14ac:dyDescent="0.2">
      <c r="A4" s="12" t="s">
        <v>37</v>
      </c>
      <c r="B4" s="13">
        <v>6.221906789685356E-2</v>
      </c>
      <c r="C4" s="14">
        <v>2.1764845043766263E-2</v>
      </c>
    </row>
    <row r="5" spans="1:19" x14ac:dyDescent="0.2">
      <c r="A5" s="12" t="s">
        <v>1</v>
      </c>
      <c r="B5" s="13">
        <v>4.4178486997635935E-2</v>
      </c>
      <c r="C5" s="14">
        <v>1.2411347517730497E-2</v>
      </c>
    </row>
    <row r="6" spans="1:19" x14ac:dyDescent="0.2">
      <c r="A6" s="12" t="s">
        <v>2</v>
      </c>
      <c r="B6" s="13">
        <v>4.6362052793782658E-2</v>
      </c>
      <c r="C6" s="14">
        <v>1.1925499129036581E-2</v>
      </c>
    </row>
    <row r="7" spans="1:19" x14ac:dyDescent="0.2">
      <c r="A7" s="12" t="s">
        <v>3</v>
      </c>
      <c r="B7" s="13">
        <v>5.0012956724540036E-2</v>
      </c>
      <c r="C7" s="14">
        <v>1.2956724540036279E-2</v>
      </c>
    </row>
    <row r="8" spans="1:19" x14ac:dyDescent="0.2">
      <c r="A8" s="12" t="s">
        <v>4</v>
      </c>
      <c r="B8" s="13">
        <v>6.2238986932507075E-2</v>
      </c>
      <c r="C8" s="14">
        <v>1.1989761551933181E-2</v>
      </c>
    </row>
    <row r="9" spans="1:19" x14ac:dyDescent="0.2">
      <c r="A9" s="12" t="s">
        <v>5</v>
      </c>
      <c r="B9" s="13">
        <v>5.2922481691308552E-2</v>
      </c>
      <c r="C9" s="14">
        <v>1.3403343927041593E-2</v>
      </c>
    </row>
    <row r="10" spans="1:19" x14ac:dyDescent="0.2">
      <c r="A10" s="12" t="s">
        <v>6</v>
      </c>
      <c r="B10" s="13">
        <v>6.2661410901182546E-2</v>
      </c>
      <c r="C10" s="14">
        <v>1.4543971727606362E-2</v>
      </c>
    </row>
    <row r="11" spans="1:19" x14ac:dyDescent="0.2">
      <c r="A11" s="12" t="s">
        <v>7</v>
      </c>
      <c r="B11" s="13">
        <v>5.7301038062283739E-2</v>
      </c>
      <c r="C11" s="14">
        <v>1.439446366782007E-2</v>
      </c>
    </row>
    <row r="12" spans="1:19" x14ac:dyDescent="0.2">
      <c r="A12" s="12" t="s">
        <v>8</v>
      </c>
      <c r="B12" s="13">
        <v>6.0509958137764809E-2</v>
      </c>
      <c r="C12" s="14">
        <v>1.7252315108461244E-2</v>
      </c>
    </row>
    <row r="13" spans="1:19" x14ac:dyDescent="0.2">
      <c r="A13" s="12" t="s">
        <v>9</v>
      </c>
      <c r="B13" s="13">
        <v>6.1257546753055517E-2</v>
      </c>
      <c r="C13" s="14">
        <v>1.6492416433514945E-2</v>
      </c>
    </row>
    <row r="14" spans="1:19" x14ac:dyDescent="0.2">
      <c r="A14" s="12" t="s">
        <v>10</v>
      </c>
      <c r="B14" s="15">
        <v>9.8157103646582144E-2</v>
      </c>
      <c r="C14" s="14">
        <v>2.2088615867206902E-2</v>
      </c>
    </row>
    <row r="15" spans="1:19" x14ac:dyDescent="0.2">
      <c r="A15" s="12" t="s">
        <v>11</v>
      </c>
      <c r="B15" s="15">
        <v>0.10895522388059702</v>
      </c>
      <c r="C15" s="14">
        <v>1.5603799185888738E-2</v>
      </c>
    </row>
    <row r="16" spans="1:19" x14ac:dyDescent="0.2">
      <c r="A16" s="12" t="s">
        <v>12</v>
      </c>
      <c r="B16" s="15">
        <v>9.4391244870041038E-2</v>
      </c>
      <c r="C16" s="14">
        <v>1.6788956597438131E-2</v>
      </c>
    </row>
    <row r="17" spans="1:3" x14ac:dyDescent="0.2">
      <c r="A17" s="12" t="s">
        <v>13</v>
      </c>
      <c r="B17" s="15">
        <v>6.7947039138658516E-2</v>
      </c>
      <c r="C17" s="14">
        <v>1.5859159028080896E-2</v>
      </c>
    </row>
    <row r="18" spans="1:3" x14ac:dyDescent="0.2">
      <c r="A18" s="12" t="s">
        <v>14</v>
      </c>
      <c r="B18" s="15">
        <v>3.1246301337436382E-2</v>
      </c>
      <c r="C18" s="14">
        <v>1.219079180968162E-2</v>
      </c>
    </row>
    <row r="19" spans="1:3" x14ac:dyDescent="0.2">
      <c r="A19" s="12" t="s">
        <v>15</v>
      </c>
      <c r="B19" s="15">
        <v>2.9735062006764373E-2</v>
      </c>
      <c r="C19" s="14">
        <v>1.0428410372040587E-2</v>
      </c>
    </row>
    <row r="20" spans="1:3" x14ac:dyDescent="0.2">
      <c r="A20" s="12" t="s">
        <v>16</v>
      </c>
      <c r="B20" s="15">
        <v>3.43374240733854E-2</v>
      </c>
      <c r="C20" s="14">
        <v>8.6773273831659854E-3</v>
      </c>
    </row>
    <row r="21" spans="1:3" x14ac:dyDescent="0.2">
      <c r="A21" s="12" t="s">
        <v>17</v>
      </c>
      <c r="B21" s="15">
        <v>2.451508620689655E-2</v>
      </c>
      <c r="C21" s="14">
        <v>7.6778017241379308E-3</v>
      </c>
    </row>
    <row r="22" spans="1:3" x14ac:dyDescent="0.2">
      <c r="A22" s="12" t="s">
        <v>18</v>
      </c>
      <c r="B22" s="15">
        <v>2.3413788119670473E-2</v>
      </c>
      <c r="C22" s="14">
        <v>9.538950715421303E-3</v>
      </c>
    </row>
    <row r="23" spans="1:3" x14ac:dyDescent="0.2">
      <c r="A23" s="12">
        <v>41183</v>
      </c>
      <c r="B23" s="15">
        <v>2.8116907140214576E-2</v>
      </c>
      <c r="C23" s="14">
        <v>1.3318534961154272E-2</v>
      </c>
    </row>
    <row r="24" spans="1:3" x14ac:dyDescent="0.2">
      <c r="A24" s="12">
        <v>41214</v>
      </c>
      <c r="B24" s="15">
        <v>2.9050574409084907E-2</v>
      </c>
      <c r="C24" s="14">
        <v>1.0299749108675559E-2</v>
      </c>
    </row>
    <row r="25" spans="1:3" x14ac:dyDescent="0.2">
      <c r="A25" s="12">
        <v>41244</v>
      </c>
      <c r="B25" s="15">
        <v>2.5686024250159541E-2</v>
      </c>
      <c r="C25" s="14">
        <v>8.7747287811104028E-3</v>
      </c>
    </row>
    <row r="26" spans="1:3" x14ac:dyDescent="0.2">
      <c r="A26" s="12">
        <v>41275</v>
      </c>
      <c r="B26" s="15">
        <v>2.7037773359840953E-2</v>
      </c>
      <c r="C26" s="14">
        <v>7.8197481776010602E-3</v>
      </c>
    </row>
    <row r="27" spans="1:3" x14ac:dyDescent="0.2">
      <c r="A27" s="12">
        <v>41306</v>
      </c>
      <c r="B27" s="15">
        <v>3.0771453337185783E-2</v>
      </c>
      <c r="C27" s="14">
        <v>9.5348165270153131E-3</v>
      </c>
    </row>
    <row r="28" spans="1:3" x14ac:dyDescent="0.2">
      <c r="A28" s="12">
        <v>41334</v>
      </c>
      <c r="B28" s="15">
        <v>2.5689055392025689E-2</v>
      </c>
      <c r="C28" s="14">
        <v>8.2954241370082962E-3</v>
      </c>
    </row>
  </sheetData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Ward Bed Unavailable</vt:lpstr>
      <vt:lpstr>Canc Ops</vt:lpstr>
      <vt:lpstr>X Ward Bed Unavailable</vt:lpstr>
      <vt:lpstr>'Ward Bed Unavailable'!Print_Area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sharandeep.shokar</cp:lastModifiedBy>
  <dcterms:created xsi:type="dcterms:W3CDTF">2013-03-11T13:50:40Z</dcterms:created>
  <dcterms:modified xsi:type="dcterms:W3CDTF">2013-05-01T14:57:55Z</dcterms:modified>
</cp:coreProperties>
</file>