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ABD" lockStructure="1"/>
  <bookViews>
    <workbookView xWindow="120" yWindow="108" windowWidth="15600" windowHeight="9372" activeTab="1"/>
  </bookViews>
  <sheets>
    <sheet name="Cover" sheetId="4" r:id="rId1"/>
    <sheet name="Risks CCGs" sheetId="1" r:id="rId2"/>
    <sheet name="2%CCGs" sheetId="2" r:id="rId3"/>
    <sheet name="QIPP CCG" sheetId="3" r:id="rId4"/>
  </sheets>
  <definedNames>
    <definedName name="_xlnm._FilterDatabase" localSheetId="0" hidden="1">Cover!$AN$1:$AO$212</definedName>
    <definedName name="CCG_ALLOCATION">'QIPP CCG'!$C$19</definedName>
    <definedName name="CCG_CODE">Cover!$E$5</definedName>
    <definedName name="CCG_DATA">Cover!$X$2:$AL$212</definedName>
    <definedName name="CCG_DATE_RANGE">Cover!$W$215:$X$226</definedName>
    <definedName name="CCG_LIST">Cover!$W$2:$X$212</definedName>
    <definedName name="CCG_NAME">Cover!$D$5</definedName>
    <definedName name="CCG_PERIOD">Cover!$D$14</definedName>
    <definedName name="CCGs" localSheetId="2">'2%CCGs'!$K$2:$O$218</definedName>
    <definedName name="CCGs" localSheetId="3">'QIPP CCG'!$K$2:$O$196</definedName>
    <definedName name="CCGs">'Risks CCGs'!$K$2:$O$212</definedName>
    <definedName name="LAST_CELL_CCG_2_PERCENT">'2%CCGs'!$G$28</definedName>
    <definedName name="LAST_CELL_CCG_QIPP">'QIPP CCG'!$S$39</definedName>
    <definedName name="LAST_CELL_CCG_RISKS">'Risks CCGs'!$G$44</definedName>
    <definedName name="_xlnm.Print_Area" localSheetId="2">'2%CCGs'!$A$1:$H$36</definedName>
    <definedName name="_xlnm.Print_Area" localSheetId="0">Cover!$A$1:$M$26</definedName>
    <definedName name="_xlnm.Print_Area" localSheetId="3">'QIPP CCG'!$A$1:$T$40</definedName>
    <definedName name="_xlnm.Print_Area" localSheetId="1">'Risks CCGs'!$A$1:$L$40</definedName>
    <definedName name="QIPP_MONTH_ACT">'QIPP CCG'!$F$15</definedName>
    <definedName name="QIPP_MONTH_PLAN">'QIPP CCG'!$E$15</definedName>
    <definedName name="QIPP_YR_ACT">'QIPP CCG'!$O$15</definedName>
    <definedName name="QIPP_YR_PLAN">'QIPP CCG'!$C$15</definedName>
    <definedName name="QIPP_YTD_ACT">'QIPP CCG'!$K$15</definedName>
    <definedName name="QIPP_YTD_PLAN">'QIPP CCG'!$J$15</definedName>
    <definedName name="TOTAL_MIT_EXP_MIT_VAL">'Risks CCGs'!$E$34</definedName>
    <definedName name="TOTAL_MIT_FULL_VAL">'Risks CCGs'!$C$34</definedName>
    <definedName name="TOTAL_RISKS_FULL_RISK_VAL">'Risks CCGs'!$C$18</definedName>
    <definedName name="TOTAL_RISKS_POT_RISK_VAL">'Risks CCGs'!$E$18</definedName>
    <definedName name="TWO_PER_BAL_COM">'2%CCGs'!$E$22</definedName>
    <definedName name="TWO_PER_BAL_UNCOM">'2%CCGs'!$F$22</definedName>
    <definedName name="TWO_PER_FULL_YEAR">'2%CCGs'!$C$22</definedName>
    <definedName name="TWO_PER_YTD_ACTUAL">'2%CCGs'!$D$22</definedName>
    <definedName name="Version">"NonISFE_CCG_V4"</definedName>
  </definedNames>
  <calcPr calcId="145621"/>
</workbook>
</file>

<file path=xl/calcChain.xml><?xml version="1.0" encoding="utf-8"?>
<calcChain xmlns="http://schemas.openxmlformats.org/spreadsheetml/2006/main">
  <c r="O33" i="3" l="1"/>
  <c r="O34" i="3"/>
  <c r="O35" i="3"/>
  <c r="O36" i="3"/>
  <c r="O32" i="3"/>
  <c r="E36" i="3"/>
  <c r="F36" i="3" s="1"/>
  <c r="E35" i="3"/>
  <c r="F35" i="3" s="1"/>
  <c r="E34" i="3"/>
  <c r="F34" i="3" s="1"/>
  <c r="E33" i="3"/>
  <c r="F33" i="3" s="1"/>
  <c r="E32" i="3"/>
  <c r="F32" i="3" s="1"/>
  <c r="C32" i="3"/>
  <c r="O14" i="3"/>
  <c r="O13" i="3"/>
  <c r="O12" i="3"/>
  <c r="O11" i="3"/>
  <c r="E14" i="3"/>
  <c r="F12" i="3"/>
  <c r="E12" i="3"/>
  <c r="E11" i="3"/>
  <c r="F11" i="3" s="1"/>
  <c r="E13" i="2"/>
  <c r="O37" i="3" l="1"/>
  <c r="F37" i="3"/>
  <c r="E37" i="3"/>
  <c r="C37" i="3"/>
  <c r="P36" i="3"/>
  <c r="Q36" i="3" s="1"/>
  <c r="R36" i="3" s="1"/>
  <c r="G36" i="3"/>
  <c r="H36" i="3" s="1"/>
  <c r="I36" i="3" s="1"/>
  <c r="P35" i="3"/>
  <c r="Q35" i="3" s="1"/>
  <c r="R35" i="3" s="1"/>
  <c r="G35" i="3"/>
  <c r="H35" i="3" s="1"/>
  <c r="I35" i="3" s="1"/>
  <c r="P34" i="3"/>
  <c r="Q34" i="3" s="1"/>
  <c r="R34" i="3" s="1"/>
  <c r="G34" i="3"/>
  <c r="H34" i="3" s="1"/>
  <c r="I34" i="3" s="1"/>
  <c r="P33" i="3"/>
  <c r="Q33" i="3" s="1"/>
  <c r="R33" i="3" s="1"/>
  <c r="G33" i="3"/>
  <c r="H33" i="3" s="1"/>
  <c r="I33" i="3" s="1"/>
  <c r="P32" i="3"/>
  <c r="Q32" i="3" s="1"/>
  <c r="R32" i="3" s="1"/>
  <c r="G32" i="3"/>
  <c r="H32" i="3" s="1"/>
  <c r="I32" i="3" s="1"/>
  <c r="D26" i="3"/>
  <c r="C26" i="3"/>
  <c r="E25" i="3"/>
  <c r="E24" i="3"/>
  <c r="O15" i="3"/>
  <c r="D27" i="3" s="1"/>
  <c r="F15" i="3"/>
  <c r="E15" i="3"/>
  <c r="C15" i="3"/>
  <c r="P14" i="3"/>
  <c r="Q14" i="3" s="1"/>
  <c r="R14" i="3" s="1"/>
  <c r="G14" i="3"/>
  <c r="H14" i="3" s="1"/>
  <c r="I14" i="3" s="1"/>
  <c r="R13" i="3"/>
  <c r="Q13" i="3"/>
  <c r="P13" i="3"/>
  <c r="N13" i="3"/>
  <c r="M13" i="3"/>
  <c r="I13" i="3"/>
  <c r="H13" i="3"/>
  <c r="G13" i="3"/>
  <c r="D13" i="3"/>
  <c r="P12" i="3"/>
  <c r="Q12" i="3" s="1"/>
  <c r="R12" i="3" s="1"/>
  <c r="G12" i="3"/>
  <c r="H12" i="3" s="1"/>
  <c r="I12" i="3" s="1"/>
  <c r="P11" i="3"/>
  <c r="Q11" i="3" s="1"/>
  <c r="R11" i="3" s="1"/>
  <c r="G11" i="3"/>
  <c r="H11" i="3" s="1"/>
  <c r="I11" i="3" s="1"/>
  <c r="C5" i="3"/>
  <c r="C3" i="3"/>
  <c r="D22" i="2"/>
  <c r="F21" i="2"/>
  <c r="E20" i="2"/>
  <c r="E22" i="2" s="1"/>
  <c r="D20" i="2"/>
  <c r="C20" i="2"/>
  <c r="C22" i="2" s="1"/>
  <c r="F19" i="2"/>
  <c r="F18" i="2"/>
  <c r="F17" i="2"/>
  <c r="F16" i="2"/>
  <c r="F15" i="2"/>
  <c r="F14" i="2"/>
  <c r="F13" i="2"/>
  <c r="F12" i="2"/>
  <c r="F11" i="2"/>
  <c r="C5" i="2"/>
  <c r="C3" i="2"/>
  <c r="C32" i="1"/>
  <c r="E31" i="1"/>
  <c r="E30" i="1"/>
  <c r="E29" i="1"/>
  <c r="E28" i="1"/>
  <c r="C26" i="1"/>
  <c r="C38" i="1" s="1"/>
  <c r="E25" i="1"/>
  <c r="E24" i="1"/>
  <c r="E23" i="1"/>
  <c r="E26" i="1" s="1"/>
  <c r="E38" i="1" s="1"/>
  <c r="C18" i="1"/>
  <c r="E16" i="1"/>
  <c r="E15" i="1"/>
  <c r="E14" i="1"/>
  <c r="E13" i="1"/>
  <c r="E12" i="1"/>
  <c r="E11" i="1"/>
  <c r="E10" i="1"/>
  <c r="C5" i="1"/>
  <c r="C3" i="1"/>
  <c r="AG213" i="4"/>
  <c r="AG215" i="4" s="1"/>
  <c r="AF213" i="4"/>
  <c r="AE213" i="4"/>
  <c r="AD213" i="4"/>
  <c r="AC213" i="4"/>
  <c r="E14" i="4"/>
  <c r="J36" i="3" s="1"/>
  <c r="AG6" i="4"/>
  <c r="AC6" i="4"/>
  <c r="E5" i="4"/>
  <c r="C16" i="3" s="1"/>
  <c r="K36" i="3" l="1"/>
  <c r="L36" i="3" s="1"/>
  <c r="M36" i="3" s="1"/>
  <c r="N36" i="3" s="1"/>
  <c r="P15" i="3"/>
  <c r="E32" i="1"/>
  <c r="E34" i="1" s="1"/>
  <c r="G37" i="3"/>
  <c r="P37" i="3"/>
  <c r="Q37" i="3" s="1"/>
  <c r="F25" i="3"/>
  <c r="F24" i="3"/>
  <c r="G15" i="3"/>
  <c r="H15" i="3" s="1"/>
  <c r="F20" i="2"/>
  <c r="F22" i="2" s="1"/>
  <c r="C40" i="1"/>
  <c r="E8" i="4"/>
  <c r="E18" i="1"/>
  <c r="F10" i="1" s="1"/>
  <c r="A1" i="2"/>
  <c r="C27" i="2"/>
  <c r="C28" i="2" s="1"/>
  <c r="C4" i="3"/>
  <c r="J13" i="3"/>
  <c r="C17" i="3"/>
  <c r="D2" i="4"/>
  <c r="D8" i="4"/>
  <c r="C4" i="1"/>
  <c r="D11" i="4"/>
  <c r="E11" i="4"/>
  <c r="A1" i="1"/>
  <c r="J12" i="3"/>
  <c r="K12" i="3" s="1"/>
  <c r="C19" i="3"/>
  <c r="E26" i="3"/>
  <c r="J33" i="3"/>
  <c r="K33" i="3" s="1"/>
  <c r="J35" i="3"/>
  <c r="K35" i="3" s="1"/>
  <c r="C34" i="1"/>
  <c r="E43" i="1"/>
  <c r="C4" i="2"/>
  <c r="C24" i="2"/>
  <c r="C25" i="2" s="1"/>
  <c r="A1" i="3"/>
  <c r="J11" i="3"/>
  <c r="K11" i="3" s="1"/>
  <c r="Q15" i="3"/>
  <c r="C27" i="3"/>
  <c r="I24" i="3" s="1"/>
  <c r="H37" i="3"/>
  <c r="C38" i="3"/>
  <c r="C39" i="3" s="1"/>
  <c r="J14" i="3"/>
  <c r="D15" i="3"/>
  <c r="J32" i="3"/>
  <c r="K32" i="3" s="1"/>
  <c r="J34" i="3"/>
  <c r="K34" i="3" s="1"/>
  <c r="L13" i="3" l="1"/>
  <c r="K13" i="3"/>
  <c r="D11" i="3"/>
  <c r="D14" i="3"/>
  <c r="D12" i="3"/>
  <c r="K15" i="3"/>
  <c r="K37" i="3"/>
  <c r="E40" i="1"/>
  <c r="F23" i="1"/>
  <c r="F24" i="1"/>
  <c r="F29" i="1"/>
  <c r="L34" i="3"/>
  <c r="M34" i="3" s="1"/>
  <c r="N34" i="3"/>
  <c r="L35" i="3"/>
  <c r="M35" i="3" s="1"/>
  <c r="N35" i="3" s="1"/>
  <c r="L33" i="3"/>
  <c r="M33" i="3" s="1"/>
  <c r="N33" i="3"/>
  <c r="L14" i="3"/>
  <c r="M14" i="3" s="1"/>
  <c r="N14" i="3" s="1"/>
  <c r="L12" i="3"/>
  <c r="M12" i="3" s="1"/>
  <c r="N12" i="3" s="1"/>
  <c r="F28" i="1"/>
  <c r="F25" i="1"/>
  <c r="F30" i="1"/>
  <c r="F31" i="1"/>
  <c r="L11" i="3"/>
  <c r="M11" i="3" s="1"/>
  <c r="N11" i="3" s="1"/>
  <c r="J15" i="3"/>
  <c r="L15" i="3" s="1"/>
  <c r="M15" i="3" s="1"/>
  <c r="J37" i="3"/>
  <c r="L32" i="3"/>
  <c r="M32" i="3" s="1"/>
  <c r="N32" i="3" s="1"/>
  <c r="F12" i="1"/>
  <c r="F13" i="1"/>
  <c r="E36" i="1"/>
  <c r="E44" i="1" s="1"/>
  <c r="F15" i="1"/>
  <c r="F14" i="1"/>
  <c r="F16" i="1"/>
  <c r="F11" i="1"/>
  <c r="L37" i="3" l="1"/>
  <c r="M37" i="3" s="1"/>
  <c r="F26" i="1"/>
  <c r="F32" i="1"/>
  <c r="F34" i="1" s="1"/>
  <c r="F18" i="1"/>
</calcChain>
</file>

<file path=xl/sharedStrings.xml><?xml version="1.0" encoding="utf-8"?>
<sst xmlns="http://schemas.openxmlformats.org/spreadsheetml/2006/main" count="2502" uniqueCount="641">
  <si>
    <t>NHS Barking &amp; Dagenham CCG</t>
  </si>
  <si>
    <t>07L</t>
  </si>
  <si>
    <t>North East London</t>
  </si>
  <si>
    <t>Q61</t>
  </si>
  <si>
    <t>Y56</t>
  </si>
  <si>
    <t>NHS Central London (Westminster) CCG</t>
  </si>
  <si>
    <t>NHS Barnet CCG</t>
  </si>
  <si>
    <t>07M</t>
  </si>
  <si>
    <t>NHS Camden CCG</t>
  </si>
  <si>
    <t>07R</t>
  </si>
  <si>
    <t>NHS City and Hackney CCG</t>
  </si>
  <si>
    <t>07T</t>
  </si>
  <si>
    <t>NHS ENFIELD CCG</t>
  </si>
  <si>
    <t>07X</t>
  </si>
  <si>
    <t>Risks &amp; Opportunities</t>
  </si>
  <si>
    <t>NHS Haringey CCG</t>
  </si>
  <si>
    <t>08D</t>
  </si>
  <si>
    <t>Risks</t>
  </si>
  <si>
    <t>Full Risk Value
£m</t>
  </si>
  <si>
    <t>Probability of risk being realised
%</t>
  </si>
  <si>
    <t>Potential Risk Value
£m</t>
  </si>
  <si>
    <t xml:space="preserve">
Proportion of Total      %</t>
  </si>
  <si>
    <t>Commentary</t>
  </si>
  <si>
    <t>NHS Havering CCG</t>
  </si>
  <si>
    <t>08F</t>
  </si>
  <si>
    <t>CCGs</t>
  </si>
  <si>
    <t>NHS Islington CCG</t>
  </si>
  <si>
    <t>08H</t>
  </si>
  <si>
    <t>Acute SLAs</t>
  </si>
  <si>
    <t>NHS Newham CCG</t>
  </si>
  <si>
    <t>08M</t>
  </si>
  <si>
    <t>Community SLAs</t>
  </si>
  <si>
    <t>NHS Redbridge CCG</t>
  </si>
  <si>
    <t>08N</t>
  </si>
  <si>
    <t>Mental Health SLAs</t>
  </si>
  <si>
    <t>NHS Tower Hamlets CCG</t>
  </si>
  <si>
    <t>08V</t>
  </si>
  <si>
    <t>Continuing Care SLAs</t>
  </si>
  <si>
    <t>NHS Waltham Forest CCG</t>
  </si>
  <si>
    <t>08W</t>
  </si>
  <si>
    <t>QIPP Under-Delivery</t>
  </si>
  <si>
    <t>NHS Brent CCG</t>
  </si>
  <si>
    <t>07P</t>
  </si>
  <si>
    <t>North West London</t>
  </si>
  <si>
    <t>Q62</t>
  </si>
  <si>
    <t>Performance Issues</t>
  </si>
  <si>
    <t>09A</t>
  </si>
  <si>
    <t>Other</t>
  </si>
  <si>
    <t>NHS Ealing CCG</t>
  </si>
  <si>
    <t>07W</t>
  </si>
  <si>
    <t>NHS Hammersmith and Fulham CCG</t>
  </si>
  <si>
    <t>08C</t>
  </si>
  <si>
    <t>TOTAL RISKS</t>
  </si>
  <si>
    <t>NHS Harrow CCG</t>
  </si>
  <si>
    <t>08E</t>
  </si>
  <si>
    <t>NHS Hillingdon CCG</t>
  </si>
  <si>
    <t>08G</t>
  </si>
  <si>
    <t>NHS Hounslow CCG</t>
  </si>
  <si>
    <t>07Y</t>
  </si>
  <si>
    <t>Mitigations</t>
  </si>
  <si>
    <t>Full Mitigation Value
£m</t>
  </si>
  <si>
    <t>Probability of success of mitigating action
%</t>
  </si>
  <si>
    <t>Expected Mitigation Value
£m</t>
  </si>
  <si>
    <t>NHS West London (K&amp;C &amp; QPP) CCG</t>
  </si>
  <si>
    <t>08Y</t>
  </si>
  <si>
    <t>Uncommitted Funds (Excl 2% Headroom)</t>
  </si>
  <si>
    <t>NHS Bexley CCG</t>
  </si>
  <si>
    <t>07N</t>
  </si>
  <si>
    <t>South London</t>
  </si>
  <si>
    <t>Q63</t>
  </si>
  <si>
    <t>Contingency Held</t>
  </si>
  <si>
    <t>NHS Bromley CCG</t>
  </si>
  <si>
    <t>07Q</t>
  </si>
  <si>
    <t>Contract Reserves</t>
  </si>
  <si>
    <t>NHS Croydon CCG</t>
  </si>
  <si>
    <t>07V</t>
  </si>
  <si>
    <t>Investments Uncommitted</t>
  </si>
  <si>
    <t>NHS Greenwich CCG</t>
  </si>
  <si>
    <t>08A</t>
  </si>
  <si>
    <t>Uncommitted Funds Sub-Total</t>
  </si>
  <si>
    <t>NHS Kingston CCG</t>
  </si>
  <si>
    <t>08J</t>
  </si>
  <si>
    <t>Actions to Implement</t>
  </si>
  <si>
    <t>NHS Lambeth CCG</t>
  </si>
  <si>
    <t>08K</t>
  </si>
  <si>
    <t>Further QIPP Extensions</t>
  </si>
  <si>
    <t>NHS Lewisham CCG</t>
  </si>
  <si>
    <t>08L</t>
  </si>
  <si>
    <t>Non-Recurrent Measures</t>
  </si>
  <si>
    <t>NHS Merton CCG</t>
  </si>
  <si>
    <t>08R</t>
  </si>
  <si>
    <t>Delay/ Reduce Investment Plans</t>
  </si>
  <si>
    <t>NHS Richmond CCG</t>
  </si>
  <si>
    <t>08P</t>
  </si>
  <si>
    <t>NHS Southwark CCG</t>
  </si>
  <si>
    <t>08Q</t>
  </si>
  <si>
    <t>Actions to Implement Sub-Total</t>
  </si>
  <si>
    <t>NHS Sutton CCG</t>
  </si>
  <si>
    <t>08T</t>
  </si>
  <si>
    <t>NHS Wandsworth CCG</t>
  </si>
  <si>
    <t>08X</t>
  </si>
  <si>
    <t>TOTAL MITIGATION</t>
  </si>
  <si>
    <t>NHS Coventry and Rugby CCG</t>
  </si>
  <si>
    <t>05A</t>
  </si>
  <si>
    <t>Arden, Herefordshire &amp; Worcestershire</t>
  </si>
  <si>
    <t>Q53</t>
  </si>
  <si>
    <t>Y55</t>
  </si>
  <si>
    <t>NHS Herefordshire CCG</t>
  </si>
  <si>
    <t>05F</t>
  </si>
  <si>
    <t>NET RISK / HEADROOM</t>
  </si>
  <si>
    <t>NHS Redditch and Bromsgrove CCG</t>
  </si>
  <si>
    <t>05J</t>
  </si>
  <si>
    <t>NHS South Warwickshire CCG</t>
  </si>
  <si>
    <t>05R</t>
  </si>
  <si>
    <t>BEST CASE IMPACT</t>
  </si>
  <si>
    <t>No risks materialise and funds remain uncommitted.</t>
  </si>
  <si>
    <t>NHS South Worcestershire CCG</t>
  </si>
  <si>
    <t>05T</t>
  </si>
  <si>
    <t>NHS Telford &amp; Wrekin CCG</t>
  </si>
  <si>
    <t>05X</t>
  </si>
  <si>
    <t>WORST CASE IMPACT</t>
  </si>
  <si>
    <t xml:space="preserve">All risks occur and further actions all unsuccessful, uncommitted funds mitigate only. </t>
  </si>
  <si>
    <t>NHS Warwickshire North CCG</t>
  </si>
  <si>
    <t>05H</t>
  </si>
  <si>
    <t>NHS Wyre Forest CCG</t>
  </si>
  <si>
    <t>06D</t>
  </si>
  <si>
    <t>NHS Birmingham CrossCity CCG</t>
  </si>
  <si>
    <t>04W</t>
  </si>
  <si>
    <t>Birmingham and the Black Country</t>
  </si>
  <si>
    <t>Q54</t>
  </si>
  <si>
    <t>PLANNED SURPLUS/DEFICIT</t>
  </si>
  <si>
    <t>NHS Birmingham South and Central CCG</t>
  </si>
  <si>
    <t>04X</t>
  </si>
  <si>
    <t>RISK ADJUSTED CONTROL TOTAL</t>
  </si>
  <si>
    <t>NHS Dudley CCG</t>
  </si>
  <si>
    <t>05C</t>
  </si>
  <si>
    <t>NHS Sandwell and West Birmingham CCG</t>
  </si>
  <si>
    <t>05L</t>
  </si>
  <si>
    <t>Notes:</t>
  </si>
  <si>
    <t>NHS Solihull CCG</t>
  </si>
  <si>
    <t>05P</t>
  </si>
  <si>
    <t>NHS Walsall CCG</t>
  </si>
  <si>
    <t>05Y</t>
  </si>
  <si>
    <t>NHS Wolverhampton CCG</t>
  </si>
  <si>
    <t>06A</t>
  </si>
  <si>
    <t>3. Full risk and mitigation values should be based on an up to date review (not plan figures).</t>
  </si>
  <si>
    <t>NHS Erewash CCG</t>
  </si>
  <si>
    <t>03X</t>
  </si>
  <si>
    <t>Derbyshire and Nottinghamshire</t>
  </si>
  <si>
    <t>Q55</t>
  </si>
  <si>
    <t>4. Probabilities should be based on the most likely anticipated outcome.</t>
  </si>
  <si>
    <t>NHS Hardwick CCG</t>
  </si>
  <si>
    <t>03Y</t>
  </si>
  <si>
    <t>NHS Mansfield &amp; Ashfield CCG</t>
  </si>
  <si>
    <t>04E</t>
  </si>
  <si>
    <t>NHS Newark &amp; Sherwood CCG</t>
  </si>
  <si>
    <t>04H</t>
  </si>
  <si>
    <t>NHS North Derbyshire CCG</t>
  </si>
  <si>
    <t>04J</t>
  </si>
  <si>
    <t>NHS Nottingham City CCG</t>
  </si>
  <si>
    <t>04K</t>
  </si>
  <si>
    <t>NHS Nottingham North &amp; East CCG</t>
  </si>
  <si>
    <t>04L</t>
  </si>
  <si>
    <t>NHS Nottingham West CCG</t>
  </si>
  <si>
    <t>04M</t>
  </si>
  <si>
    <t>NHS Rushcliffe CCG</t>
  </si>
  <si>
    <t>04N</t>
  </si>
  <si>
    <t>NHS Southern Derbyshire CCG</t>
  </si>
  <si>
    <t>04R</t>
  </si>
  <si>
    <t>NHS Cambridgeshire and Peterborough CCG</t>
  </si>
  <si>
    <t>06H</t>
  </si>
  <si>
    <t>East Anglia</t>
  </si>
  <si>
    <t>Q56</t>
  </si>
  <si>
    <t>NHS Great Yarmouth &amp; Waveney CCG</t>
  </si>
  <si>
    <t>06M</t>
  </si>
  <si>
    <t>NHS Ipswich and East Suffolk CCG</t>
  </si>
  <si>
    <t>06L</t>
  </si>
  <si>
    <t>NHS North Norfolk CCG</t>
  </si>
  <si>
    <t>06V</t>
  </si>
  <si>
    <t>NHS Norwich CCG</t>
  </si>
  <si>
    <t>06W</t>
  </si>
  <si>
    <t>NHS South Norfolk CCG</t>
  </si>
  <si>
    <t>06Y</t>
  </si>
  <si>
    <t>NHS West Norfolk CCG</t>
  </si>
  <si>
    <t>07J</t>
  </si>
  <si>
    <t>NHS West Suffolk CCG</t>
  </si>
  <si>
    <t>07K</t>
  </si>
  <si>
    <t>NHS Basildon and Brentwood CCG</t>
  </si>
  <si>
    <t>99E</t>
  </si>
  <si>
    <t>Essex</t>
  </si>
  <si>
    <t>Q57</t>
  </si>
  <si>
    <t>NHS Castle Point, Rayleigh and Rochford CCG</t>
  </si>
  <si>
    <t>99F</t>
  </si>
  <si>
    <t>NHS Mid Essex CCG</t>
  </si>
  <si>
    <t>06Q</t>
  </si>
  <si>
    <t>NHS North East Essex CCG</t>
  </si>
  <si>
    <t>06T</t>
  </si>
  <si>
    <t>NHS Southend CCG</t>
  </si>
  <si>
    <t>99G</t>
  </si>
  <si>
    <t>NHS Thurrock CCG</t>
  </si>
  <si>
    <t>07G</t>
  </si>
  <si>
    <t>NHS West Essex CCG</t>
  </si>
  <si>
    <t>07H</t>
  </si>
  <si>
    <t>NHS Bedfordshire CCG</t>
  </si>
  <si>
    <t>06F</t>
  </si>
  <si>
    <t>Herefordshire and the South Midlands</t>
  </si>
  <si>
    <t>Q58</t>
  </si>
  <si>
    <t>NHS Corby CCG</t>
  </si>
  <si>
    <t>03V</t>
  </si>
  <si>
    <t>NHS East and North Hertfordshire CCG</t>
  </si>
  <si>
    <t>06K</t>
  </si>
  <si>
    <t>NHS Herts Valleys CCG</t>
  </si>
  <si>
    <t>06N</t>
  </si>
  <si>
    <t>NHS Luton CCG</t>
  </si>
  <si>
    <t>06P</t>
  </si>
  <si>
    <t>NHS Milton Keynes CCG</t>
  </si>
  <si>
    <t>04F</t>
  </si>
  <si>
    <t>NHS Nene CCG</t>
  </si>
  <si>
    <t>04G</t>
  </si>
  <si>
    <t>NHS East Leicestershire and Rutland CCG</t>
  </si>
  <si>
    <t>03W</t>
  </si>
  <si>
    <t>Leicestershire and Lincolnshire</t>
  </si>
  <si>
    <t>Q59</t>
  </si>
  <si>
    <t>NHS Leicester City CCG</t>
  </si>
  <si>
    <t>04C</t>
  </si>
  <si>
    <t>NHS Lincolnshire East CCG</t>
  </si>
  <si>
    <t>03T</t>
  </si>
  <si>
    <t>NHS Lincolnshire West CCG</t>
  </si>
  <si>
    <t>04D</t>
  </si>
  <si>
    <t>NHS South Lincolnshire CCG</t>
  </si>
  <si>
    <t>99D</t>
  </si>
  <si>
    <t xml:space="preserve">NHS South West Lincolnshire CCG </t>
  </si>
  <si>
    <t>04Q</t>
  </si>
  <si>
    <t>NHS West Leicestershire CCG</t>
  </si>
  <si>
    <t>04V</t>
  </si>
  <si>
    <t>NHS Cannock Chase CCG</t>
  </si>
  <si>
    <t>04Y</t>
  </si>
  <si>
    <t>Shropshire and Staffordshire</t>
  </si>
  <si>
    <t>Q60</t>
  </si>
  <si>
    <t>NHS East Staffordshire CCG</t>
  </si>
  <si>
    <t>05D</t>
  </si>
  <si>
    <t>NHS North Staffordshire CCG</t>
  </si>
  <si>
    <t>05G</t>
  </si>
  <si>
    <t>NHS Shropshire CCG</t>
  </si>
  <si>
    <t>05N</t>
  </si>
  <si>
    <t>NHS South East Staffs and Seisdon and Peninsular CCG</t>
  </si>
  <si>
    <t>05Q</t>
  </si>
  <si>
    <t>NHS Stafford and Surrounds CCG</t>
  </si>
  <si>
    <t>05V</t>
  </si>
  <si>
    <t>NHS Stoke on Trent CCG</t>
  </si>
  <si>
    <t>05W</t>
  </si>
  <si>
    <t>NHS Eastern Cheshire CCG</t>
  </si>
  <si>
    <t>01C</t>
  </si>
  <si>
    <t>Cheshire, Warrington &amp; Wirral</t>
  </si>
  <si>
    <t>Q44</t>
  </si>
  <si>
    <t>Y54</t>
  </si>
  <si>
    <t>NHS South Cheshire CCG</t>
  </si>
  <si>
    <t>01R</t>
  </si>
  <si>
    <t>NHS Vale Royal CCG</t>
  </si>
  <si>
    <t>02D</t>
  </si>
  <si>
    <t>NHS Warrington CCG</t>
  </si>
  <si>
    <t>02E</t>
  </si>
  <si>
    <t>NHS West Cheshire CCG</t>
  </si>
  <si>
    <t>02F</t>
  </si>
  <si>
    <t>NHS Wirral CCG</t>
  </si>
  <si>
    <t>12F</t>
  </si>
  <si>
    <t>NHS Cumbria CCG</t>
  </si>
  <si>
    <t>01H</t>
  </si>
  <si>
    <t>Cumbria, Northumb, Tyne &amp; Wear</t>
  </si>
  <si>
    <t>Q49</t>
  </si>
  <si>
    <t>NHS Gateshead CCG</t>
  </si>
  <si>
    <t>00F</t>
  </si>
  <si>
    <t>NHS Newcastle North and East CCG</t>
  </si>
  <si>
    <t>00G</t>
  </si>
  <si>
    <t>NHS Newcastle West CCG</t>
  </si>
  <si>
    <t>00H</t>
  </si>
  <si>
    <t>NHS North Tyneside CCG</t>
  </si>
  <si>
    <t>99C</t>
  </si>
  <si>
    <t>NHS Northumberland CCG</t>
  </si>
  <si>
    <t>00L</t>
  </si>
  <si>
    <t>NHS South Tyneside CCG</t>
  </si>
  <si>
    <t>00N</t>
  </si>
  <si>
    <t>NHS Sunderland CCG</t>
  </si>
  <si>
    <t>00P</t>
  </si>
  <si>
    <t>NHS Darlington CCG</t>
  </si>
  <si>
    <t>00C</t>
  </si>
  <si>
    <t>Durham, Darlington &amp; Tees</t>
  </si>
  <si>
    <t>Q45</t>
  </si>
  <si>
    <t>NHS Durham Dales, Easington and Sedgefield CCG</t>
  </si>
  <si>
    <t>00D</t>
  </si>
  <si>
    <t>NHS Hartlepool and Stockton-on-Tees CCG</t>
  </si>
  <si>
    <t>00K</t>
  </si>
  <si>
    <t>NHS North Durham CCG</t>
  </si>
  <si>
    <t>00J</t>
  </si>
  <si>
    <t>NHS South Tees CCG</t>
  </si>
  <si>
    <t>00M</t>
  </si>
  <si>
    <t>NHS Bolton CCG</t>
  </si>
  <si>
    <t>00T</t>
  </si>
  <si>
    <t>Greater Manchester</t>
  </si>
  <si>
    <t>Q46</t>
  </si>
  <si>
    <t>NHS Bury CCG</t>
  </si>
  <si>
    <t>00V</t>
  </si>
  <si>
    <t>NHS Central Manchester CCG</t>
  </si>
  <si>
    <t>00W</t>
  </si>
  <si>
    <t>NHS Heywood, Middleton &amp; Rochdale CCG</t>
  </si>
  <si>
    <t>01D</t>
  </si>
  <si>
    <t>NHS North Manchester CCG</t>
  </si>
  <si>
    <t>01M</t>
  </si>
  <si>
    <t>NHS Oldham CCG</t>
  </si>
  <si>
    <t>00Y</t>
  </si>
  <si>
    <t>NHS Salford CCG</t>
  </si>
  <si>
    <t>01G</t>
  </si>
  <si>
    <t>NHS South Manchester CCG</t>
  </si>
  <si>
    <t>01N</t>
  </si>
  <si>
    <t>NHS Stockport CCG</t>
  </si>
  <si>
    <t>01W</t>
  </si>
  <si>
    <t>NHS Tameside and Glossop CCG</t>
  </si>
  <si>
    <t>01Y</t>
  </si>
  <si>
    <t>NHS Trafford CCG</t>
  </si>
  <si>
    <t>02A</t>
  </si>
  <si>
    <t>NHS Wigan Borough CCG</t>
  </si>
  <si>
    <t>02H</t>
  </si>
  <si>
    <t>NHS Blackburn with Darwen CCG</t>
  </si>
  <si>
    <t>00Q</t>
  </si>
  <si>
    <t>Lancashire</t>
  </si>
  <si>
    <t>Q47</t>
  </si>
  <si>
    <t>NHS Blackpool CCG</t>
  </si>
  <si>
    <t>00R</t>
  </si>
  <si>
    <t>NHS Chorley and South Ribble CCG</t>
  </si>
  <si>
    <t>00X</t>
  </si>
  <si>
    <t>NHS EAST LANCASHIRE CCG</t>
  </si>
  <si>
    <t>01A</t>
  </si>
  <si>
    <t>NHS Fylde &amp; Wyre CCG</t>
  </si>
  <si>
    <t>02M</t>
  </si>
  <si>
    <t>NHS Greater Preston CCG</t>
  </si>
  <si>
    <t>01E</t>
  </si>
  <si>
    <t>NHS Lancashire North CCG</t>
  </si>
  <si>
    <t>01K</t>
  </si>
  <si>
    <t>NHS West Lancashire CCG</t>
  </si>
  <si>
    <t>02G</t>
  </si>
  <si>
    <t>NHS Halton CCG</t>
  </si>
  <si>
    <t>01F</t>
  </si>
  <si>
    <t>Merseyside</t>
  </si>
  <si>
    <t>Q48</t>
  </si>
  <si>
    <t>NHS Knowsley CCG</t>
  </si>
  <si>
    <t>01J</t>
  </si>
  <si>
    <t>NHS Liverpool CCG</t>
  </si>
  <si>
    <t>99A</t>
  </si>
  <si>
    <t>NHS South Sefton CCG</t>
  </si>
  <si>
    <t>01T</t>
  </si>
  <si>
    <t>NHS Southport and Formby CCG</t>
  </si>
  <si>
    <t>01V</t>
  </si>
  <si>
    <t>NHS St Helens CCG</t>
  </si>
  <si>
    <t>01X</t>
  </si>
  <si>
    <t>NHS East Riding of Yorkshire CCG</t>
  </si>
  <si>
    <t>02Y</t>
  </si>
  <si>
    <t>North Yorkshire and The Humber</t>
  </si>
  <si>
    <t>Q50</t>
  </si>
  <si>
    <t>NHS Hambleton, Richmondshire and Whitby CCG</t>
  </si>
  <si>
    <t>03D</t>
  </si>
  <si>
    <t>NHS Harrogate and Rural District CCG</t>
  </si>
  <si>
    <t>03E</t>
  </si>
  <si>
    <t>NHS Hull CCG</t>
  </si>
  <si>
    <t>03F</t>
  </si>
  <si>
    <t>NHS North East Lincolnshire CCG</t>
  </si>
  <si>
    <t>03H</t>
  </si>
  <si>
    <t>NHS North Lincolnshire CCG</t>
  </si>
  <si>
    <t>03K</t>
  </si>
  <si>
    <t>NHS Scarborough and Ryedale CCG</t>
  </si>
  <si>
    <t>03M</t>
  </si>
  <si>
    <t>NHS Vale of York CCG</t>
  </si>
  <si>
    <t>03Q</t>
  </si>
  <si>
    <t>NHS Barnsley CCG</t>
  </si>
  <si>
    <t>02P</t>
  </si>
  <si>
    <t>South Yorkshire and Bassetlaw</t>
  </si>
  <si>
    <t>Q51</t>
  </si>
  <si>
    <t>NHS Bassetlaw CCG</t>
  </si>
  <si>
    <t>02Q</t>
  </si>
  <si>
    <t>NHS Doncaster CCG</t>
  </si>
  <si>
    <t>02X</t>
  </si>
  <si>
    <t>NHS Rotherham CCG</t>
  </si>
  <si>
    <t>03L</t>
  </si>
  <si>
    <t>NHS Sheffield CCG</t>
  </si>
  <si>
    <t>03N</t>
  </si>
  <si>
    <t>NHS Airedale, Wharfedale and Craven CCG</t>
  </si>
  <si>
    <t>02N</t>
  </si>
  <si>
    <t>West Yorkshire</t>
  </si>
  <si>
    <t>Q52</t>
  </si>
  <si>
    <t>NHS Bradford City CCG</t>
  </si>
  <si>
    <t>02W</t>
  </si>
  <si>
    <t>NHS Bradford Districts CCG</t>
  </si>
  <si>
    <t>02R</t>
  </si>
  <si>
    <t>NHS Calderdale CCG</t>
  </si>
  <si>
    <t>02T</t>
  </si>
  <si>
    <t>NHS Greater Huddersfield CCG</t>
  </si>
  <si>
    <t>03A</t>
  </si>
  <si>
    <t>NHS Leeds North CCG</t>
  </si>
  <si>
    <t>02V</t>
  </si>
  <si>
    <t>NHS Leeds South and East CCG</t>
  </si>
  <si>
    <t>03G</t>
  </si>
  <si>
    <t>NHS Leeds West CCG</t>
  </si>
  <si>
    <t>03C</t>
  </si>
  <si>
    <t>NHS North Kirklees CCG</t>
  </si>
  <si>
    <t>03J</t>
  </si>
  <si>
    <t xml:space="preserve">NHS Wakefield CCG </t>
  </si>
  <si>
    <t>03R</t>
  </si>
  <si>
    <t>NHS Bath and North East Somerset CCG</t>
  </si>
  <si>
    <t>11E</t>
  </si>
  <si>
    <t>Bath, Gloucester, Swindon &amp; Wiltshire</t>
  </si>
  <si>
    <t>Q64</t>
  </si>
  <si>
    <t>Y57</t>
  </si>
  <si>
    <t>NHS Gloucestershire CCG</t>
  </si>
  <si>
    <t>11M</t>
  </si>
  <si>
    <t>NHS Swindon CCG</t>
  </si>
  <si>
    <t>12D</t>
  </si>
  <si>
    <t>NHS Wiltshire CCG</t>
  </si>
  <si>
    <t>99N</t>
  </si>
  <si>
    <t>NHS Bristol CCG</t>
  </si>
  <si>
    <t>11H</t>
  </si>
  <si>
    <t>Bristol, North Somerset, Somerset &amp; South Glos</t>
  </si>
  <si>
    <t>Q65</t>
  </si>
  <si>
    <t>NHS North Somerset CCG</t>
  </si>
  <si>
    <t>11T</t>
  </si>
  <si>
    <t>NHS Somerset CCG</t>
  </si>
  <si>
    <t>11X</t>
  </si>
  <si>
    <t>NHS South Gloucestershire CCG</t>
  </si>
  <si>
    <t>12A</t>
  </si>
  <si>
    <t>NHS Kernow CCG</t>
  </si>
  <si>
    <t>11N</t>
  </si>
  <si>
    <t>Devon, Cornwall and the Isles of Scilly</t>
  </si>
  <si>
    <t>Q66</t>
  </si>
  <si>
    <t>NHS North, East, West Devon CCG</t>
  </si>
  <si>
    <t>99P</t>
  </si>
  <si>
    <t>NHS South Devon and Torbay CCG</t>
  </si>
  <si>
    <t>99Q</t>
  </si>
  <si>
    <t>NHS Ashford CCG</t>
  </si>
  <si>
    <t>09C</t>
  </si>
  <si>
    <t>Kent &amp; Medway</t>
  </si>
  <si>
    <t>Q67</t>
  </si>
  <si>
    <t>NHS Canterbury and Coastal CCG</t>
  </si>
  <si>
    <t>09E</t>
  </si>
  <si>
    <t>NHS Dartford, Gravesham and Swanley CCG</t>
  </si>
  <si>
    <t>09J</t>
  </si>
  <si>
    <t>NHS Medway CCG</t>
  </si>
  <si>
    <t>09W</t>
  </si>
  <si>
    <t>NHS South Kent Coast CCG</t>
  </si>
  <si>
    <t>10A</t>
  </si>
  <si>
    <t>NHS Swale CCG</t>
  </si>
  <si>
    <t>10D</t>
  </si>
  <si>
    <t>NHS Thanet CCG</t>
  </si>
  <si>
    <t>10E</t>
  </si>
  <si>
    <t>NHS West Kent CCG</t>
  </si>
  <si>
    <t>99J</t>
  </si>
  <si>
    <t>NHS Brighton &amp; Hove CCG</t>
  </si>
  <si>
    <t>09D</t>
  </si>
  <si>
    <t>Surrey &amp; Sussex</t>
  </si>
  <si>
    <t>Q68</t>
  </si>
  <si>
    <t>NHS Coastal West Sussex CCG</t>
  </si>
  <si>
    <t>09G</t>
  </si>
  <si>
    <t>NHS Crawley CCG</t>
  </si>
  <si>
    <t>09H</t>
  </si>
  <si>
    <t>NHS East Surrey CCG</t>
  </si>
  <si>
    <t>09L</t>
  </si>
  <si>
    <t>NHS Eastbourne, Hailsham and Seaford CCG</t>
  </si>
  <si>
    <t>09F</t>
  </si>
  <si>
    <t>NHS Guildford and Waverley CCG</t>
  </si>
  <si>
    <t>09N</t>
  </si>
  <si>
    <t>NHS Hastings &amp; Rother CCG</t>
  </si>
  <si>
    <t>09P</t>
  </si>
  <si>
    <t>NHS High Weald Lewes Havens CCG</t>
  </si>
  <si>
    <t>99K</t>
  </si>
  <si>
    <t>NHS Horsham and Mid Sussex CCG</t>
  </si>
  <si>
    <t>09X</t>
  </si>
  <si>
    <t>NHS North West Surrey CCG</t>
  </si>
  <si>
    <t>09Y</t>
  </si>
  <si>
    <t>NHS Surrey Downs CCG</t>
  </si>
  <si>
    <t>99H</t>
  </si>
  <si>
    <t>NHS Surrey Heath CCG</t>
  </si>
  <si>
    <t>10C</t>
  </si>
  <si>
    <t>NHS Aylesbury Vale CCG</t>
  </si>
  <si>
    <t>10Y</t>
  </si>
  <si>
    <t>Thames Valley</t>
  </si>
  <si>
    <t>Q69</t>
  </si>
  <si>
    <t>NHS Bracknell and Ascot CCG</t>
  </si>
  <si>
    <t>10G</t>
  </si>
  <si>
    <t>NHS Chiltern CCG</t>
  </si>
  <si>
    <t>10H</t>
  </si>
  <si>
    <t>NHS Newbury and District CCG</t>
  </si>
  <si>
    <t>10M</t>
  </si>
  <si>
    <t>NHS North &amp; West Reading CCG</t>
  </si>
  <si>
    <t>10N</t>
  </si>
  <si>
    <t>NHS Oxfordshire CCG</t>
  </si>
  <si>
    <t>10Q</t>
  </si>
  <si>
    <t>NHS Slough CCG</t>
  </si>
  <si>
    <t>10T</t>
  </si>
  <si>
    <t>NHS South Reading CCG</t>
  </si>
  <si>
    <t>10W</t>
  </si>
  <si>
    <t>NHS Windsor, Ascot and Maidenhead CCG</t>
  </si>
  <si>
    <t>11C</t>
  </si>
  <si>
    <t>NHS Wokingham CCG</t>
  </si>
  <si>
    <t>11D</t>
  </si>
  <si>
    <t>NHS Dorset CCG</t>
  </si>
  <si>
    <t>11J</t>
  </si>
  <si>
    <t>Wessex</t>
  </si>
  <si>
    <t>Q70</t>
  </si>
  <si>
    <t>NHS Fareham and Gosport CCG</t>
  </si>
  <si>
    <t>10K</t>
  </si>
  <si>
    <t>NHS Isle of Wight CCG</t>
  </si>
  <si>
    <t>10L</t>
  </si>
  <si>
    <t>NHS North East Hampshire and Farnham CCG</t>
  </si>
  <si>
    <t>99M</t>
  </si>
  <si>
    <t>NHS North Hampshire CCG</t>
  </si>
  <si>
    <t>10J</t>
  </si>
  <si>
    <t>NHS Portsmouth CCG</t>
  </si>
  <si>
    <t>10R</t>
  </si>
  <si>
    <t>NHS South Eastern Hampshire CCG</t>
  </si>
  <si>
    <t>10V</t>
  </si>
  <si>
    <t>NHS Southampton CCG</t>
  </si>
  <si>
    <t>10X</t>
  </si>
  <si>
    <t>NHS West Hampshire CCG</t>
  </si>
  <si>
    <t>11A</t>
  </si>
  <si>
    <t>2% Expenditure</t>
  </si>
  <si>
    <t>Full Year Plan
£m</t>
  </si>
  <si>
    <t>YTD Actual
£m</t>
  </si>
  <si>
    <t>Balance of Committed 
£m</t>
  </si>
  <si>
    <t>Balance Uncommitted
£m</t>
  </si>
  <si>
    <t>Local CCG 2%</t>
  </si>
  <si>
    <t>Sub Total CCG</t>
  </si>
  <si>
    <t>Notified Resource Limit</t>
  </si>
  <si>
    <t xml:space="preserve">Percentage </t>
  </si>
  <si>
    <t>2. Actual and commitment values should be in £m to 2 decimal places.</t>
  </si>
  <si>
    <t>3. The sum of YTD Actual (column C) and Balance of Committed (column D) should be the total value committed for the year.</t>
  </si>
  <si>
    <t>QIPP</t>
  </si>
  <si>
    <t>In-Month</t>
  </si>
  <si>
    <t>YTD</t>
  </si>
  <si>
    <t>Forecast</t>
  </si>
  <si>
    <t>QIPP Target
£m</t>
  </si>
  <si>
    <t>As % of Allocation</t>
  </si>
  <si>
    <t>Plan
£m</t>
  </si>
  <si>
    <t>Actual 
£m</t>
  </si>
  <si>
    <t>Var
£m</t>
  </si>
  <si>
    <t>Var
%</t>
  </si>
  <si>
    <t>RAG</t>
  </si>
  <si>
    <t>Local QIPP</t>
  </si>
  <si>
    <t>Transactional</t>
  </si>
  <si>
    <t>Transformational</t>
  </si>
  <si>
    <t>Total Local QIPP</t>
  </si>
  <si>
    <t>Analysis of QIPP savings</t>
  </si>
  <si>
    <t>Forecast Actual 
£m</t>
  </si>
  <si>
    <t>% of Total</t>
  </si>
  <si>
    <t xml:space="preserve">Recurrent </t>
  </si>
  <si>
    <t xml:space="preserve">Non-recurrent </t>
  </si>
  <si>
    <t>1. Input is required to the white cells only. Other cells include formulae for automatic calculations and have been locked.</t>
  </si>
  <si>
    <t>Total identified in plan</t>
  </si>
  <si>
    <t>Check</t>
  </si>
  <si>
    <t>Price Efficiency Acute</t>
  </si>
  <si>
    <t>Price Efficiency Mental Health</t>
  </si>
  <si>
    <t>Price Efficiency Other NHS</t>
  </si>
  <si>
    <t>Price Efficiency Non-NHS</t>
  </si>
  <si>
    <t>Other Schemes</t>
  </si>
  <si>
    <t>Total Health economy wide QIPP</t>
  </si>
  <si>
    <t>Memo - Health economy wide QIPP</t>
  </si>
  <si>
    <t>North</t>
  </si>
  <si>
    <t>South</t>
  </si>
  <si>
    <t>CCG</t>
  </si>
  <si>
    <t>London</t>
  </si>
  <si>
    <t>Area Team</t>
  </si>
  <si>
    <t>Midlands &amp; East</t>
  </si>
  <si>
    <t>Region</t>
  </si>
  <si>
    <t>Month</t>
  </si>
  <si>
    <t>Transitional support - provider</t>
  </si>
  <si>
    <t xml:space="preserve">     Transformation funding</t>
  </si>
  <si>
    <t xml:space="preserve">     Double running/pump priming</t>
  </si>
  <si>
    <t xml:space="preserve">     Other</t>
  </si>
  <si>
    <t>Transitional support - CCG</t>
  </si>
  <si>
    <t>Innovation funding</t>
  </si>
  <si>
    <t>Risk pooling</t>
  </si>
  <si>
    <t>Other risk management</t>
  </si>
  <si>
    <t>Used as support to plan bottom line</t>
  </si>
  <si>
    <t>Total CCG</t>
  </si>
  <si>
    <t>Completed By:</t>
  </si>
  <si>
    <t>Email:</t>
  </si>
  <si>
    <t>Contact Number:</t>
  </si>
  <si>
    <t xml:space="preserve">Please complete all fields shaded red </t>
  </si>
  <si>
    <t>Select CCG from drop down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</si>
  <si>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</si>
  <si>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</si>
  <si>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</si>
  <si>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</si>
  <si>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</si>
  <si>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</si>
  <si>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</si>
  <si>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</si>
  <si>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</si>
  <si>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Health Economy Wide QIPP</t>
  </si>
  <si>
    <t>CCG Code</t>
  </si>
  <si>
    <t xml:space="preserve">Month </t>
  </si>
  <si>
    <t>Clinical Commissioning Group</t>
  </si>
  <si>
    <t>Investment to improve health outcomes/pathway development</t>
  </si>
  <si>
    <t>CCG NAME</t>
  </si>
  <si>
    <t>CCG CODE</t>
  </si>
  <si>
    <t>AT NAME</t>
  </si>
  <si>
    <t>AT CODE</t>
  </si>
  <si>
    <t>REGION CODE</t>
  </si>
  <si>
    <t>REGION NAME</t>
  </si>
  <si>
    <t>PLANNED SURPLUS DEFICIT</t>
  </si>
  <si>
    <t>2% TOTAL PLAN</t>
  </si>
  <si>
    <t>NOTIFIED RESOURCE LIMIT</t>
  </si>
  <si>
    <t>5. Best / worst case formula driven though adjustments can be made</t>
  </si>
  <si>
    <t>Gross Provider Efficiency (-)</t>
  </si>
  <si>
    <t>4. Planned QIPP YTD can be overwritten if required.</t>
  </si>
  <si>
    <t>2. Enter QIPP as a positive value for net savings \ a negative value for net investment.</t>
  </si>
  <si>
    <t>3. Values should be in £m to 2 decimal places.</t>
  </si>
  <si>
    <t>Unidentified</t>
  </si>
  <si>
    <t>Note: Enter a positive value for net savings \ a negative value for net investment.</t>
  </si>
  <si>
    <t>Q71</t>
  </si>
  <si>
    <t>Hertfordshire and the South Midlands</t>
  </si>
  <si>
    <t>Total Net QIPP</t>
  </si>
  <si>
    <t>Total QIPP Check</t>
  </si>
  <si>
    <t>Total QIPP identified in plan</t>
  </si>
  <si>
    <t>Total QIPP</t>
  </si>
  <si>
    <t>HE QIPP Check</t>
  </si>
  <si>
    <t>Total HE QIPP identified in plan</t>
  </si>
  <si>
    <t>Other Risks</t>
  </si>
  <si>
    <t>Other 2%</t>
  </si>
  <si>
    <t>Other Mitigations</t>
  </si>
  <si>
    <t xml:space="preserve">check </t>
  </si>
  <si>
    <t>&lt;------ Please explain in the box above why your indentified plan is less than the operating plan check</t>
  </si>
  <si>
    <t>The FCOT is less than YTD .  Please correct</t>
  </si>
  <si>
    <t>Please read notes at the bottom before completing this template</t>
  </si>
  <si>
    <t>2. Actual values should be positive in £m to 2 decimal places.</t>
  </si>
  <si>
    <t>YTD Plan is less than last month</t>
  </si>
  <si>
    <t>YTD actual is less than last month</t>
  </si>
  <si>
    <t>QIPP YTD Plan Mth 3</t>
  </si>
  <si>
    <t>QIPP YTD Actual Mth3</t>
  </si>
  <si>
    <t>HE QIPP YTD Plan Mth 3</t>
  </si>
  <si>
    <t>HE QIPP YTD Actual Mth3</t>
  </si>
  <si>
    <t>&lt;------ Please explain in the box above why your indentified plan is more than 2% of your notified allocation.</t>
  </si>
  <si>
    <t>Chief finance officer</t>
  </si>
  <si>
    <t>Section 40 applied</t>
  </si>
  <si>
    <t xml:space="preserve">Section 40 applied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</si>
</sst>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#.00;[Red]\(#,###.00\);0.00;"/>
    <numFmt numFmtId="165" formatCode="0.0%"/>
    <numFmt numFmtId="166" formatCode="#,##0;[Red]\(#,##0\);0;_-@_-"/>
    <numFmt numFmtId="167" formatCode="#,##0;[Red]\(#,##0\);_-* &quot;-&quot;_-;_-@_-"/>
    <numFmt numFmtId="168" formatCode="_(&quot;$&quot;#,##0.0_);\(&quot;$&quot;#,##0.0\);_(&quot;-&quot;_)"/>
    <numFmt numFmtId="169" formatCode="#,##0;[Red]\(#,##0\)"/>
    <numFmt numFmtId="170" formatCode="#,##0.00;[Red]\(#,##0.00\);\ 0.00"/>
    <numFmt numFmtId="171" formatCode="#,##0.0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7"/>
      <name val="Arial"/>
      <family val="2"/>
    </font>
    <font>
      <sz val="8"/>
      <name val="Calibri"/>
      <family val="2"/>
      <scheme val="minor"/>
    </font>
    <font>
      <sz val="7"/>
      <name val="Arial"/>
      <family val="2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color theme="1" tint="0.249977111117893"/>
      <name val="Arial"/>
      <family val="2"/>
    </font>
    <font>
      <i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8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8"/>
      <name val="MS Sans Serif"/>
      <family val="2"/>
    </font>
    <font>
      <sz val="11"/>
      <color rgb="FFFF0000"/>
      <name val="Calibri"/>
      <family val="2"/>
      <scheme val="minor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7"/>
      <color theme="1"/>
      <name val="Arial"/>
      <family val="2"/>
    </font>
    <font>
      <b/>
      <sz val="11"/>
      <name val="Calibri"/>
      <family val="2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63377788628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0" fontId="21" fillId="0" borderId="24">
      <alignment vertical="center"/>
      <protection locked="0"/>
    </xf>
    <xf numFmtId="168" fontId="21" fillId="0" borderId="24">
      <alignment horizontal="right" vertical="center"/>
      <protection locked="0"/>
    </xf>
    <xf numFmtId="0" fontId="18" fillId="0" borderId="0"/>
    <xf numFmtId="40" fontId="22" fillId="5" borderId="0">
      <alignment horizontal="right"/>
    </xf>
    <xf numFmtId="0" fontId="23" fillId="5" borderId="0">
      <alignment horizontal="right"/>
    </xf>
    <xf numFmtId="0" fontId="24" fillId="5" borderId="13"/>
    <xf numFmtId="0" fontId="24" fillId="0" borderId="0" applyBorder="0">
      <alignment horizontal="centerContinuous"/>
    </xf>
    <xf numFmtId="0" fontId="25" fillId="0" borderId="0" applyBorder="0">
      <alignment horizontal="centerContinuous"/>
    </xf>
    <xf numFmtId="9" fontId="18" fillId="0" borderId="0" applyFont="0" applyFill="0" applyBorder="0" applyAlignment="0" applyProtection="0"/>
    <xf numFmtId="0" fontId="26" fillId="0" borderId="0"/>
    <xf numFmtId="0" fontId="26" fillId="0" borderId="0"/>
    <xf numFmtId="0" fontId="18" fillId="0" borderId="0"/>
  </cellStyleXfs>
  <cellXfs count="254">
    <xf numFmtId="0" fontId="0" fillId="0" borderId="0" xfId="0"/>
    <xf numFmtId="0" fontId="29" fillId="6" borderId="4" xfId="14" applyFont="1" applyFill="1" applyBorder="1" applyAlignment="1" applyProtection="1"/>
    <xf numFmtId="0" fontId="29" fillId="6" borderId="14" xfId="14" applyFont="1" applyFill="1" applyBorder="1" applyAlignment="1" applyProtection="1"/>
    <xf numFmtId="10" fontId="32" fillId="6" borderId="4" xfId="14" applyNumberFormat="1" applyFont="1" applyFill="1" applyBorder="1" applyAlignment="1" applyProtection="1"/>
    <xf numFmtId="10" fontId="32" fillId="6" borderId="19" xfId="14" applyNumberFormat="1" applyFont="1" applyFill="1" applyBorder="1" applyAlignment="1" applyProtection="1"/>
    <xf numFmtId="10" fontId="33" fillId="6" borderId="1" xfId="14" applyNumberFormat="1" applyFont="1" applyFill="1" applyBorder="1" applyAlignment="1" applyProtection="1"/>
    <xf numFmtId="170" fontId="10" fillId="6" borderId="5" xfId="15" quotePrefix="1" applyNumberFormat="1" applyFont="1" applyFill="1" applyBorder="1" applyAlignment="1" applyProtection="1"/>
    <xf numFmtId="170" fontId="32" fillId="6" borderId="10" xfId="14" applyNumberFormat="1" applyFont="1" applyFill="1" applyBorder="1" applyAlignment="1" applyProtection="1"/>
    <xf numFmtId="170" fontId="32" fillId="6" borderId="13" xfId="14" applyNumberFormat="1" applyFont="1" applyFill="1" applyBorder="1" applyAlignment="1" applyProtection="1"/>
    <xf numFmtId="0" fontId="0" fillId="2" borderId="0" xfId="0" applyFill="1" applyProtection="1"/>
    <xf numFmtId="0" fontId="16" fillId="2" borderId="0" xfId="0" applyFont="1" applyFill="1" applyBorder="1" applyProtection="1"/>
    <xf numFmtId="0" fontId="28" fillId="2" borderId="9" xfId="14" applyFont="1" applyFill="1" applyBorder="1" applyAlignment="1" applyProtection="1"/>
    <xf numFmtId="170" fontId="6" fillId="2" borderId="9" xfId="13" applyNumberFormat="1" applyFont="1" applyFill="1" applyBorder="1" applyProtection="1"/>
    <xf numFmtId="170" fontId="6" fillId="2" borderId="0" xfId="13" applyNumberFormat="1" applyFont="1" applyFill="1" applyBorder="1" applyAlignment="1" applyProtection="1">
      <alignment horizontal="center"/>
    </xf>
    <xf numFmtId="0" fontId="28" fillId="2" borderId="0" xfId="14" applyFont="1" applyFill="1" applyBorder="1" applyAlignment="1" applyProtection="1"/>
    <xf numFmtId="0" fontId="6" fillId="2" borderId="0" xfId="13" applyFont="1" applyFill="1" applyBorder="1" applyProtection="1"/>
    <xf numFmtId="0" fontId="6" fillId="2" borderId="0" xfId="13" applyFont="1" applyFill="1" applyBorder="1" applyAlignment="1" applyProtection="1">
      <alignment horizontal="center"/>
    </xf>
    <xf numFmtId="0" fontId="35" fillId="2" borderId="0" xfId="14" applyFont="1" applyFill="1" applyBorder="1" applyAlignment="1" applyProtection="1">
      <alignment horizontal="left" wrapText="1"/>
    </xf>
    <xf numFmtId="169" fontId="28" fillId="2" borderId="0" xfId="14" applyNumberFormat="1" applyFont="1" applyFill="1" applyBorder="1" applyAlignment="1" applyProtection="1">
      <alignment horizontal="right"/>
    </xf>
    <xf numFmtId="170" fontId="10" fillId="6" borderId="2" xfId="15" quotePrefix="1" applyNumberFormat="1" applyFont="1" applyFill="1" applyBorder="1" applyAlignment="1" applyProtection="1"/>
    <xf numFmtId="170" fontId="10" fillId="6" borderId="3" xfId="15" quotePrefix="1" applyNumberFormat="1" applyFont="1" applyFill="1" applyBorder="1" applyAlignment="1" applyProtection="1"/>
    <xf numFmtId="0" fontId="2" fillId="0" borderId="0" xfId="0" applyFont="1" applyProtection="1"/>
    <xf numFmtId="4" fontId="0" fillId="2" borderId="0" xfId="0" applyNumberFormat="1" applyFill="1" applyProtection="1"/>
    <xf numFmtId="0" fontId="40" fillId="2" borderId="0" xfId="0" applyFont="1" applyFill="1" applyProtection="1"/>
    <xf numFmtId="0" fontId="2" fillId="2" borderId="0" xfId="0" applyFont="1" applyFill="1" applyProtection="1"/>
    <xf numFmtId="0" fontId="36" fillId="2" borderId="0" xfId="0" applyFont="1" applyFill="1" applyProtection="1"/>
    <xf numFmtId="0" fontId="0" fillId="4" borderId="1" xfId="0" applyFill="1" applyBorder="1" applyAlignment="1" applyProtection="1">
      <alignment horizontal="center"/>
    </xf>
    <xf numFmtId="0" fontId="0" fillId="4" borderId="1" xfId="0" applyFill="1" applyBorder="1" applyProtection="1"/>
    <xf numFmtId="0" fontId="0" fillId="2" borderId="0" xfId="0" applyFill="1" applyBorder="1" applyProtection="1"/>
    <xf numFmtId="0" fontId="2" fillId="2" borderId="0" xfId="0" applyFont="1" applyFill="1" applyBorder="1" applyProtection="1"/>
    <xf numFmtId="0" fontId="0" fillId="0" borderId="0" xfId="0" applyFill="1" applyProtection="1"/>
    <xf numFmtId="17" fontId="0" fillId="2" borderId="0" xfId="0" applyNumberFormat="1" applyFill="1" applyProtection="1"/>
    <xf numFmtId="0" fontId="0" fillId="2" borderId="0" xfId="0" quotePrefix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39" fillId="2" borderId="7" xfId="0" applyFont="1" applyFill="1" applyBorder="1" applyProtection="1"/>
    <xf numFmtId="164" fontId="0" fillId="2" borderId="0" xfId="0" applyNumberFormat="1" applyFill="1" applyBorder="1" applyAlignment="1" applyProtection="1">
      <alignment horizontal="right"/>
    </xf>
    <xf numFmtId="164" fontId="0" fillId="2" borderId="0" xfId="0" applyNumberFormat="1" applyFill="1" applyBorder="1" applyProtection="1"/>
    <xf numFmtId="0" fontId="5" fillId="2" borderId="0" xfId="0" applyFont="1" applyFill="1" applyProtection="1"/>
    <xf numFmtId="0" fontId="0" fillId="0" borderId="0" xfId="0" applyProtection="1"/>
    <xf numFmtId="0" fontId="0" fillId="2" borderId="0" xfId="0" applyFill="1" applyAlignment="1" applyProtection="1"/>
    <xf numFmtId="0" fontId="35" fillId="4" borderId="5" xfId="0" applyFont="1" applyFill="1" applyBorder="1" applyProtection="1"/>
    <xf numFmtId="0" fontId="3" fillId="3" borderId="5" xfId="0" applyFont="1" applyFill="1" applyBorder="1" applyProtection="1"/>
    <xf numFmtId="0" fontId="37" fillId="3" borderId="2" xfId="0" applyFont="1" applyFill="1" applyBorder="1" applyProtection="1"/>
    <xf numFmtId="0" fontId="37" fillId="3" borderId="3" xfId="0" applyFont="1" applyFill="1" applyBorder="1" applyProtection="1"/>
    <xf numFmtId="0" fontId="35" fillId="4" borderId="1" xfId="0" applyFont="1" applyFill="1" applyBorder="1" applyProtection="1"/>
    <xf numFmtId="0" fontId="0" fillId="4" borderId="14" xfId="0" applyFont="1" applyFill="1" applyBorder="1" applyAlignment="1" applyProtection="1">
      <alignment horizontal="left"/>
    </xf>
    <xf numFmtId="0" fontId="7" fillId="2" borderId="0" xfId="0" applyFont="1" applyFill="1" applyBorder="1" applyProtection="1"/>
    <xf numFmtId="164" fontId="7" fillId="2" borderId="0" xfId="0" applyNumberFormat="1" applyFont="1" applyFill="1" applyBorder="1" applyProtection="1"/>
    <xf numFmtId="17" fontId="0" fillId="4" borderId="1" xfId="0" applyNumberFormat="1" applyFont="1" applyFill="1" applyBorder="1" applyAlignment="1" applyProtection="1">
      <alignment horizontal="left"/>
    </xf>
    <xf numFmtId="0" fontId="3" fillId="2" borderId="0" xfId="0" applyFont="1" applyFill="1" applyBorder="1" applyProtection="1"/>
    <xf numFmtId="0" fontId="0" fillId="0" borderId="0" xfId="0" applyBorder="1" applyProtection="1"/>
    <xf numFmtId="0" fontId="0" fillId="2" borderId="0" xfId="0" applyFill="1" applyBorder="1" applyAlignment="1" applyProtection="1"/>
    <xf numFmtId="0" fontId="3" fillId="3" borderId="5" xfId="0" applyFont="1" applyFill="1" applyBorder="1" applyAlignment="1" applyProtection="1"/>
    <xf numFmtId="0" fontId="8" fillId="3" borderId="6" xfId="0" applyFont="1" applyFill="1" applyBorder="1" applyAlignment="1" applyProtection="1">
      <alignment horizontal="center" wrapText="1"/>
    </xf>
    <xf numFmtId="0" fontId="8" fillId="3" borderId="2" xfId="0" applyFont="1" applyFill="1" applyBorder="1" applyAlignment="1" applyProtection="1">
      <alignment horizontal="center" wrapText="1"/>
    </xf>
    <xf numFmtId="0" fontId="8" fillId="3" borderId="3" xfId="0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9" fillId="4" borderId="5" xfId="0" applyFont="1" applyFill="1" applyBorder="1" applyAlignment="1" applyProtection="1"/>
    <xf numFmtId="164" fontId="10" fillId="4" borderId="6" xfId="0" applyNumberFormat="1" applyFont="1" applyFill="1" applyBorder="1" applyAlignment="1" applyProtection="1">
      <alignment horizontal="right"/>
    </xf>
    <xf numFmtId="0" fontId="10" fillId="4" borderId="2" xfId="0" applyNumberFormat="1" applyFont="1" applyFill="1" applyBorder="1" applyAlignment="1" applyProtection="1">
      <alignment horizontal="center"/>
    </xf>
    <xf numFmtId="164" fontId="10" fillId="4" borderId="2" xfId="0" applyNumberFormat="1" applyFont="1" applyFill="1" applyBorder="1" applyAlignment="1" applyProtection="1">
      <alignment horizontal="center"/>
    </xf>
    <xf numFmtId="0" fontId="10" fillId="4" borderId="3" xfId="0" applyNumberFormat="1" applyFont="1" applyFill="1" applyBorder="1" applyAlignment="1" applyProtection="1">
      <alignment horizontal="center"/>
    </xf>
    <xf numFmtId="0" fontId="11" fillId="6" borderId="7" xfId="0" applyFont="1" applyFill="1" applyBorder="1" applyProtection="1"/>
    <xf numFmtId="164" fontId="12" fillId="6" borderId="9" xfId="0" applyNumberFormat="1" applyFont="1" applyFill="1" applyBorder="1" applyAlignment="1" applyProtection="1">
      <alignment horizontal="right" indent="1"/>
    </xf>
    <xf numFmtId="165" fontId="12" fillId="6" borderId="10" xfId="1" applyNumberFormat="1" applyFont="1" applyFill="1" applyBorder="1" applyAlignment="1" applyProtection="1">
      <alignment horizontal="right" indent="1"/>
    </xf>
    <xf numFmtId="0" fontId="11" fillId="6" borderId="11" xfId="0" applyFont="1" applyFill="1" applyBorder="1" applyProtection="1"/>
    <xf numFmtId="164" fontId="12" fillId="6" borderId="0" xfId="0" applyNumberFormat="1" applyFont="1" applyFill="1" applyBorder="1" applyAlignment="1" applyProtection="1">
      <alignment horizontal="right" indent="1"/>
    </xf>
    <xf numFmtId="165" fontId="12" fillId="6" borderId="13" xfId="1" applyNumberFormat="1" applyFont="1" applyFill="1" applyBorder="1" applyAlignment="1" applyProtection="1">
      <alignment horizontal="right" indent="1"/>
    </xf>
    <xf numFmtId="0" fontId="13" fillId="2" borderId="0" xfId="0" applyFont="1" applyFill="1" applyBorder="1" applyProtection="1"/>
    <xf numFmtId="0" fontId="11" fillId="6" borderId="15" xfId="0" applyFont="1" applyFill="1" applyBorder="1" applyProtection="1"/>
    <xf numFmtId="164" fontId="12" fillId="6" borderId="17" xfId="0" applyNumberFormat="1" applyFont="1" applyFill="1" applyBorder="1" applyAlignment="1" applyProtection="1">
      <alignment horizontal="right" indent="1"/>
    </xf>
    <xf numFmtId="165" fontId="12" fillId="6" borderId="18" xfId="1" applyNumberFormat="1" applyFont="1" applyFill="1" applyBorder="1" applyAlignment="1" applyProtection="1">
      <alignment horizontal="right" indent="1"/>
    </xf>
    <xf numFmtId="164" fontId="34" fillId="2" borderId="0" xfId="0" applyNumberFormat="1" applyFont="1" applyFill="1" applyBorder="1" applyAlignment="1" applyProtection="1">
      <alignment horizontal="right"/>
    </xf>
    <xf numFmtId="0" fontId="34" fillId="2" borderId="0" xfId="0" applyFont="1" applyFill="1" applyBorder="1" applyProtection="1"/>
    <xf numFmtId="164" fontId="34" fillId="2" borderId="0" xfId="0" applyNumberFormat="1" applyFont="1" applyFill="1" applyBorder="1" applyProtection="1"/>
    <xf numFmtId="0" fontId="14" fillId="6" borderId="5" xfId="0" applyFont="1" applyFill="1" applyBorder="1" applyProtection="1"/>
    <xf numFmtId="164" fontId="15" fillId="6" borderId="6" xfId="0" applyNumberFormat="1" applyFont="1" applyFill="1" applyBorder="1" applyAlignment="1" applyProtection="1">
      <alignment horizontal="right" indent="1"/>
    </xf>
    <xf numFmtId="9" fontId="15" fillId="6" borderId="27" xfId="1" applyFont="1" applyFill="1" applyBorder="1" applyAlignment="1" applyProtection="1">
      <alignment horizontal="right" indent="1"/>
    </xf>
    <xf numFmtId="9" fontId="15" fillId="6" borderId="3" xfId="1" applyNumberFormat="1" applyFont="1" applyFill="1" applyBorder="1" applyAlignment="1" applyProtection="1">
      <alignment horizontal="right" indent="1"/>
    </xf>
    <xf numFmtId="0" fontId="14" fillId="2" borderId="0" xfId="0" applyFont="1" applyFill="1" applyBorder="1" applyProtection="1"/>
    <xf numFmtId="164" fontId="15" fillId="2" borderId="0" xfId="0" applyNumberFormat="1" applyFont="1" applyFill="1" applyBorder="1" applyAlignment="1" applyProtection="1">
      <alignment horizontal="right" indent="1"/>
    </xf>
    <xf numFmtId="166" fontId="15" fillId="2" borderId="0" xfId="0" applyNumberFormat="1" applyFont="1" applyFill="1" applyBorder="1" applyAlignment="1" applyProtection="1">
      <alignment horizontal="right" indent="1"/>
    </xf>
    <xf numFmtId="167" fontId="15" fillId="2" borderId="0" xfId="0" applyNumberFormat="1" applyFont="1" applyFill="1" applyBorder="1" applyAlignment="1" applyProtection="1">
      <alignment horizontal="right" indent="1"/>
    </xf>
    <xf numFmtId="0" fontId="14" fillId="2" borderId="17" xfId="0" applyFont="1" applyFill="1" applyBorder="1" applyProtection="1"/>
    <xf numFmtId="164" fontId="15" fillId="2" borderId="17" xfId="0" applyNumberFormat="1" applyFont="1" applyFill="1" applyBorder="1" applyAlignment="1" applyProtection="1">
      <alignment horizontal="right" indent="1"/>
    </xf>
    <xf numFmtId="166" fontId="15" fillId="2" borderId="17" xfId="0" applyNumberFormat="1" applyFont="1" applyFill="1" applyBorder="1" applyAlignment="1" applyProtection="1">
      <alignment horizontal="right" indent="1"/>
    </xf>
    <xf numFmtId="167" fontId="15" fillId="2" borderId="17" xfId="0" applyNumberFormat="1" applyFont="1" applyFill="1" applyBorder="1" applyAlignment="1" applyProtection="1">
      <alignment horizontal="right" indent="1"/>
    </xf>
    <xf numFmtId="0" fontId="14" fillId="6" borderId="21" xfId="0" applyFont="1" applyFill="1" applyBorder="1" applyProtection="1"/>
    <xf numFmtId="164" fontId="15" fillId="6" borderId="22" xfId="0" applyNumberFormat="1" applyFont="1" applyFill="1" applyBorder="1" applyAlignment="1" applyProtection="1">
      <alignment horizontal="right" indent="1"/>
    </xf>
    <xf numFmtId="9" fontId="15" fillId="6" borderId="20" xfId="1" applyFont="1" applyFill="1" applyBorder="1" applyAlignment="1" applyProtection="1">
      <alignment horizontal="right" indent="1"/>
    </xf>
    <xf numFmtId="164" fontId="15" fillId="6" borderId="20" xfId="0" applyNumberFormat="1" applyFont="1" applyFill="1" applyBorder="1" applyAlignment="1" applyProtection="1">
      <alignment horizontal="right" indent="1"/>
    </xf>
    <xf numFmtId="9" fontId="15" fillId="6" borderId="23" xfId="1" applyFont="1" applyFill="1" applyBorder="1" applyAlignment="1" applyProtection="1">
      <alignment horizontal="right" indent="1"/>
    </xf>
    <xf numFmtId="0" fontId="9" fillId="6" borderId="5" xfId="0" applyFont="1" applyFill="1" applyBorder="1" applyAlignment="1" applyProtection="1"/>
    <xf numFmtId="166" fontId="10" fillId="4" borderId="2" xfId="0" applyNumberFormat="1" applyFont="1" applyFill="1" applyBorder="1" applyAlignment="1" applyProtection="1">
      <alignment horizontal="center"/>
    </xf>
    <xf numFmtId="164" fontId="10" fillId="6" borderId="2" xfId="0" applyNumberFormat="1" applyFont="1" applyFill="1" applyBorder="1" applyAlignment="1" applyProtection="1">
      <alignment horizontal="center"/>
    </xf>
    <xf numFmtId="165" fontId="10" fillId="6" borderId="3" xfId="1" applyNumberFormat="1" applyFont="1" applyFill="1" applyBorder="1" applyAlignment="1" applyProtection="1">
      <alignment horizontal="center"/>
    </xf>
    <xf numFmtId="165" fontId="10" fillId="4" borderId="3" xfId="1" applyNumberFormat="1" applyFont="1" applyFill="1" applyBorder="1" applyAlignment="1" applyProtection="1">
      <alignment horizontal="center"/>
    </xf>
    <xf numFmtId="0" fontId="14" fillId="4" borderId="5" xfId="0" applyFont="1" applyFill="1" applyBorder="1" applyProtection="1"/>
    <xf numFmtId="164" fontId="15" fillId="4" borderId="6" xfId="0" applyNumberFormat="1" applyFont="1" applyFill="1" applyBorder="1" applyAlignment="1" applyProtection="1">
      <alignment horizontal="right" indent="1"/>
    </xf>
    <xf numFmtId="166" fontId="15" fillId="4" borderId="2" xfId="0" applyNumberFormat="1" applyFont="1" applyFill="1" applyBorder="1" applyAlignment="1" applyProtection="1">
      <alignment horizontal="right" indent="1"/>
    </xf>
    <xf numFmtId="164" fontId="15" fillId="4" borderId="2" xfId="0" applyNumberFormat="1" applyFont="1" applyFill="1" applyBorder="1" applyAlignment="1" applyProtection="1">
      <alignment horizontal="right" indent="1"/>
    </xf>
    <xf numFmtId="9" fontId="15" fillId="4" borderId="3" xfId="1" applyFont="1" applyFill="1" applyBorder="1" applyAlignment="1" applyProtection="1">
      <alignment horizontal="right" indent="1"/>
    </xf>
    <xf numFmtId="166" fontId="15" fillId="4" borderId="3" xfId="0" applyNumberFormat="1" applyFont="1" applyFill="1" applyBorder="1" applyAlignment="1" applyProtection="1">
      <alignment horizontal="right" indent="1"/>
    </xf>
    <xf numFmtId="0" fontId="13" fillId="0" borderId="0" xfId="0" applyFont="1" applyBorder="1" applyProtection="1"/>
    <xf numFmtId="164" fontId="34" fillId="0" borderId="0" xfId="0" applyNumberFormat="1" applyFont="1" applyBorder="1" applyAlignment="1" applyProtection="1">
      <alignment horizontal="right"/>
    </xf>
    <xf numFmtId="0" fontId="34" fillId="0" borderId="0" xfId="0" applyFont="1" applyBorder="1" applyProtection="1"/>
    <xf numFmtId="164" fontId="34" fillId="0" borderId="0" xfId="0" applyNumberFormat="1" applyFont="1" applyBorder="1" applyProtection="1"/>
    <xf numFmtId="166" fontId="15" fillId="4" borderId="2" xfId="0" applyNumberFormat="1" applyFont="1" applyFill="1" applyBorder="1" applyAlignment="1" applyProtection="1">
      <alignment horizontal="right"/>
    </xf>
    <xf numFmtId="166" fontId="15" fillId="4" borderId="3" xfId="0" applyNumberFormat="1" applyFont="1" applyFill="1" applyBorder="1" applyAlignment="1" applyProtection="1">
      <alignment horizontal="right"/>
    </xf>
    <xf numFmtId="0" fontId="17" fillId="4" borderId="7" xfId="0" applyFont="1" applyFill="1" applyBorder="1" applyProtection="1"/>
    <xf numFmtId="164" fontId="34" fillId="4" borderId="9" xfId="0" applyNumberFormat="1" applyFont="1" applyFill="1" applyBorder="1" applyAlignment="1" applyProtection="1">
      <alignment horizontal="right"/>
    </xf>
    <xf numFmtId="0" fontId="34" fillId="4" borderId="9" xfId="0" applyFont="1" applyFill="1" applyBorder="1" applyProtection="1"/>
    <xf numFmtId="164" fontId="38" fillId="4" borderId="9" xfId="0" applyNumberFormat="1" applyFont="1" applyFill="1" applyBorder="1" applyProtection="1"/>
    <xf numFmtId="0" fontId="34" fillId="4" borderId="10" xfId="0" applyFont="1" applyFill="1" applyBorder="1" applyProtection="1"/>
    <xf numFmtId="4" fontId="31" fillId="2" borderId="0" xfId="0" applyNumberFormat="1" applyFont="1" applyFill="1" applyBorder="1" applyProtection="1"/>
    <xf numFmtId="0" fontId="17" fillId="4" borderId="15" xfId="0" applyFont="1" applyFill="1" applyBorder="1" applyProtection="1"/>
    <xf numFmtId="164" fontId="34" fillId="4" borderId="17" xfId="0" applyNumberFormat="1" applyFont="1" applyFill="1" applyBorder="1" applyAlignment="1" applyProtection="1">
      <alignment horizontal="right"/>
    </xf>
    <xf numFmtId="0" fontId="34" fillId="4" borderId="17" xfId="0" applyFont="1" applyFill="1" applyBorder="1" applyProtection="1"/>
    <xf numFmtId="164" fontId="38" fillId="4" borderId="17" xfId="0" applyNumberFormat="1" applyFont="1" applyFill="1" applyBorder="1" applyProtection="1"/>
    <xf numFmtId="0" fontId="34" fillId="4" borderId="18" xfId="0" applyFont="1" applyFill="1" applyBorder="1" applyProtection="1"/>
    <xf numFmtId="164" fontId="0" fillId="2" borderId="0" xfId="0" applyNumberFormat="1" applyFill="1" applyAlignment="1" applyProtection="1">
      <alignment horizontal="right"/>
    </xf>
    <xf numFmtId="164" fontId="0" fillId="2" borderId="0" xfId="0" applyNumberFormat="1" applyFill="1" applyProtection="1"/>
    <xf numFmtId="164" fontId="0" fillId="0" borderId="0" xfId="0" applyNumberFormat="1" applyAlignment="1" applyProtection="1">
      <alignment horizontal="right"/>
    </xf>
    <xf numFmtId="164" fontId="0" fillId="0" borderId="0" xfId="0" applyNumberFormat="1" applyProtection="1"/>
    <xf numFmtId="0" fontId="4" fillId="2" borderId="11" xfId="0" applyFont="1" applyFill="1" applyBorder="1" applyProtection="1"/>
    <xf numFmtId="0" fontId="4" fillId="2" borderId="0" xfId="0" applyFont="1" applyFill="1" applyBorder="1" applyProtection="1"/>
    <xf numFmtId="0" fontId="6" fillId="2" borderId="0" xfId="0" applyFont="1" applyFill="1" applyBorder="1" applyProtection="1"/>
    <xf numFmtId="0" fontId="19" fillId="2" borderId="0" xfId="0" applyFont="1" applyFill="1" applyBorder="1" applyProtection="1"/>
    <xf numFmtId="0" fontId="0" fillId="2" borderId="0" xfId="0" applyFill="1" applyBorder="1" applyAlignment="1" applyProtection="1">
      <alignment horizontal="center"/>
    </xf>
    <xf numFmtId="0" fontId="20" fillId="3" borderId="15" xfId="0" applyFont="1" applyFill="1" applyBorder="1" applyAlignment="1" applyProtection="1">
      <alignment horizontal="center" wrapText="1"/>
    </xf>
    <xf numFmtId="0" fontId="8" fillId="3" borderId="16" xfId="0" applyFont="1" applyFill="1" applyBorder="1" applyAlignment="1" applyProtection="1">
      <alignment horizontal="center" wrapText="1"/>
    </xf>
    <xf numFmtId="0" fontId="8" fillId="3" borderId="17" xfId="0" applyFont="1" applyFill="1" applyBorder="1" applyAlignment="1" applyProtection="1">
      <alignment horizontal="center" wrapText="1"/>
    </xf>
    <xf numFmtId="0" fontId="8" fillId="3" borderId="18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9" fillId="4" borderId="15" xfId="0" applyFont="1" applyFill="1" applyBorder="1" applyAlignment="1" applyProtection="1">
      <alignment wrapText="1"/>
    </xf>
    <xf numFmtId="0" fontId="10" fillId="4" borderId="16" xfId="0" applyFont="1" applyFill="1" applyBorder="1" applyAlignment="1" applyProtection="1">
      <alignment horizontal="center" vertical="top" wrapText="1"/>
    </xf>
    <xf numFmtId="0" fontId="8" fillId="4" borderId="2" xfId="0" applyFont="1" applyFill="1" applyBorder="1" applyAlignment="1" applyProtection="1">
      <alignment horizontal="center" wrapText="1"/>
    </xf>
    <xf numFmtId="0" fontId="8" fillId="4" borderId="3" xfId="0" applyFont="1" applyFill="1" applyBorder="1" applyAlignment="1" applyProtection="1">
      <alignment horizontal="center" wrapText="1"/>
    </xf>
    <xf numFmtId="0" fontId="8" fillId="4" borderId="1" xfId="0" applyFont="1" applyFill="1" applyBorder="1" applyAlignment="1" applyProtection="1">
      <alignment horizontal="center" wrapText="1"/>
    </xf>
    <xf numFmtId="0" fontId="11" fillId="4" borderId="11" xfId="0" applyFont="1" applyFill="1" applyBorder="1" applyProtection="1"/>
    <xf numFmtId="164" fontId="12" fillId="4" borderId="12" xfId="0" applyNumberFormat="1" applyFont="1" applyFill="1" applyBorder="1" applyAlignment="1" applyProtection="1">
      <alignment horizontal="right" indent="1"/>
    </xf>
    <xf numFmtId="4" fontId="12" fillId="4" borderId="0" xfId="0" applyNumberFormat="1" applyFont="1" applyFill="1" applyBorder="1" applyAlignment="1" applyProtection="1">
      <alignment horizontal="right" indent="1"/>
    </xf>
    <xf numFmtId="4" fontId="12" fillId="4" borderId="13" xfId="0" applyNumberFormat="1" applyFont="1" applyFill="1" applyBorder="1" applyAlignment="1" applyProtection="1">
      <alignment horizontal="right" indent="1"/>
    </xf>
    <xf numFmtId="0" fontId="14" fillId="4" borderId="21" xfId="0" applyFont="1" applyFill="1" applyBorder="1" applyProtection="1"/>
    <xf numFmtId="4" fontId="0" fillId="2" borderId="0" xfId="0" applyNumberFormat="1" applyFill="1" applyBorder="1" applyProtection="1"/>
    <xf numFmtId="0" fontId="11" fillId="4" borderId="7" xfId="0" applyFont="1" applyFill="1" applyBorder="1" applyProtection="1"/>
    <xf numFmtId="4" fontId="38" fillId="4" borderId="10" xfId="0" applyNumberFormat="1" applyFont="1" applyFill="1" applyBorder="1" applyProtection="1"/>
    <xf numFmtId="0" fontId="11" fillId="4" borderId="15" xfId="0" applyFont="1" applyFill="1" applyBorder="1" applyProtection="1"/>
    <xf numFmtId="4" fontId="34" fillId="4" borderId="18" xfId="0" applyNumberFormat="1" applyFont="1" applyFill="1" applyBorder="1" applyProtection="1"/>
    <xf numFmtId="4" fontId="34" fillId="2" borderId="0" xfId="0" applyNumberFormat="1" applyFont="1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0" fontId="0" fillId="3" borderId="25" xfId="0" applyFill="1" applyBorder="1" applyProtection="1"/>
    <xf numFmtId="0" fontId="10" fillId="3" borderId="15" xfId="0" applyFont="1" applyFill="1" applyBorder="1" applyAlignment="1" applyProtection="1">
      <alignment wrapText="1"/>
    </xf>
    <xf numFmtId="0" fontId="8" fillId="3" borderId="26" xfId="0" applyFont="1" applyFill="1" applyBorder="1" applyAlignment="1" applyProtection="1">
      <alignment horizontal="center" wrapText="1"/>
    </xf>
    <xf numFmtId="0" fontId="9" fillId="4" borderId="6" xfId="0" applyFont="1" applyFill="1" applyBorder="1" applyAlignment="1" applyProtection="1"/>
    <xf numFmtId="0" fontId="9" fillId="4" borderId="27" xfId="0" applyFont="1" applyFill="1" applyBorder="1" applyAlignment="1" applyProtection="1"/>
    <xf numFmtId="0" fontId="10" fillId="4" borderId="6" xfId="0" applyNumberFormat="1" applyFont="1" applyFill="1" applyBorder="1" applyAlignment="1" applyProtection="1">
      <alignment horizontal="center"/>
    </xf>
    <xf numFmtId="0" fontId="10" fillId="4" borderId="27" xfId="0" applyNumberFormat="1" applyFont="1" applyFill="1" applyBorder="1" applyAlignment="1" applyProtection="1">
      <alignment horizontal="center"/>
    </xf>
    <xf numFmtId="165" fontId="12" fillId="6" borderId="0" xfId="0" applyNumberFormat="1" applyFont="1" applyFill="1" applyBorder="1" applyAlignment="1" applyProtection="1">
      <alignment horizontal="right" indent="1"/>
    </xf>
    <xf numFmtId="0" fontId="12" fillId="4" borderId="28" xfId="0" applyFont="1" applyFill="1" applyBorder="1" applyAlignment="1" applyProtection="1">
      <alignment horizontal="center"/>
    </xf>
    <xf numFmtId="170" fontId="15" fillId="6" borderId="22" xfId="0" applyNumberFormat="1" applyFont="1" applyFill="1" applyBorder="1" applyAlignment="1" applyProtection="1">
      <alignment horizontal="right" indent="1"/>
    </xf>
    <xf numFmtId="165" fontId="10" fillId="6" borderId="29" xfId="0" applyNumberFormat="1" applyFont="1" applyFill="1" applyBorder="1" applyProtection="1"/>
    <xf numFmtId="0" fontId="15" fillId="6" borderId="29" xfId="0" applyFont="1" applyFill="1" applyBorder="1" applyAlignment="1" applyProtection="1">
      <alignment horizontal="center"/>
    </xf>
    <xf numFmtId="0" fontId="12" fillId="6" borderId="29" xfId="0" applyFont="1" applyFill="1" applyBorder="1" applyAlignment="1" applyProtection="1">
      <alignment horizontal="center"/>
    </xf>
    <xf numFmtId="0" fontId="12" fillId="6" borderId="23" xfId="0" applyFont="1" applyFill="1" applyBorder="1" applyAlignment="1" applyProtection="1">
      <alignment horizontal="center"/>
    </xf>
    <xf numFmtId="0" fontId="27" fillId="6" borderId="1" xfId="0" applyFont="1" applyFill="1" applyBorder="1" applyProtection="1"/>
    <xf numFmtId="0" fontId="27" fillId="2" borderId="0" xfId="0" applyFont="1" applyFill="1" applyProtection="1"/>
    <xf numFmtId="0" fontId="11" fillId="6" borderId="5" xfId="0" applyFont="1" applyFill="1" applyBorder="1" applyProtection="1"/>
    <xf numFmtId="4" fontId="17" fillId="6" borderId="3" xfId="0" applyNumberFormat="1" applyFont="1" applyFill="1" applyBorder="1" applyProtection="1"/>
    <xf numFmtId="4" fontId="31" fillId="0" borderId="0" xfId="0" applyNumberFormat="1" applyFont="1" applyBorder="1" applyProtection="1"/>
    <xf numFmtId="0" fontId="12" fillId="0" borderId="0" xfId="0" applyFont="1" applyFill="1" applyBorder="1" applyAlignment="1" applyProtection="1">
      <alignment horizontal="center"/>
    </xf>
    <xf numFmtId="0" fontId="19" fillId="2" borderId="0" xfId="0" applyFont="1" applyFill="1" applyProtection="1"/>
    <xf numFmtId="169" fontId="19" fillId="2" borderId="0" xfId="0" applyNumberFormat="1" applyFont="1" applyFill="1" applyProtection="1"/>
    <xf numFmtId="0" fontId="8" fillId="3" borderId="19" xfId="0" applyFont="1" applyFill="1" applyBorder="1" applyAlignment="1" applyProtection="1">
      <alignment horizontal="center" wrapText="1"/>
    </xf>
    <xf numFmtId="0" fontId="9" fillId="4" borderId="1" xfId="0" applyFont="1" applyFill="1" applyBorder="1" applyAlignment="1" applyProtection="1"/>
    <xf numFmtId="0" fontId="9" fillId="4" borderId="2" xfId="0" applyFont="1" applyFill="1" applyBorder="1" applyAlignment="1" applyProtection="1"/>
    <xf numFmtId="0" fontId="30" fillId="4" borderId="4" xfId="0" applyFont="1" applyFill="1" applyBorder="1" applyProtection="1"/>
    <xf numFmtId="165" fontId="12" fillId="6" borderId="14" xfId="0" applyNumberFormat="1" applyFont="1" applyFill="1" applyBorder="1" applyAlignment="1" applyProtection="1">
      <alignment horizontal="right" indent="1"/>
    </xf>
    <xf numFmtId="0" fontId="30" fillId="4" borderId="14" xfId="0" applyFont="1" applyFill="1" applyBorder="1" applyProtection="1"/>
    <xf numFmtId="0" fontId="30" fillId="4" borderId="19" xfId="0" applyFont="1" applyFill="1" applyBorder="1" applyProtection="1"/>
    <xf numFmtId="2" fontId="10" fillId="4" borderId="5" xfId="0" applyNumberFormat="1" applyFont="1" applyFill="1" applyBorder="1" applyAlignment="1" applyProtection="1"/>
    <xf numFmtId="0" fontId="10" fillId="4" borderId="1" xfId="0" applyFont="1" applyFill="1" applyBorder="1" applyAlignment="1" applyProtection="1"/>
    <xf numFmtId="170" fontId="10" fillId="4" borderId="5" xfId="0" applyNumberFormat="1" applyFont="1" applyFill="1" applyBorder="1" applyAlignment="1" applyProtection="1"/>
    <xf numFmtId="170" fontId="10" fillId="4" borderId="2" xfId="0" applyNumberFormat="1" applyFont="1" applyFill="1" applyBorder="1" applyAlignment="1" applyProtection="1"/>
    <xf numFmtId="165" fontId="10" fillId="4" borderId="2" xfId="0" applyNumberFormat="1" applyFont="1" applyFill="1" applyBorder="1" applyAlignment="1" applyProtection="1"/>
    <xf numFmtId="169" fontId="10" fillId="4" borderId="3" xfId="0" applyNumberFormat="1" applyFont="1" applyFill="1" applyBorder="1" applyAlignment="1" applyProtection="1"/>
    <xf numFmtId="2" fontId="34" fillId="4" borderId="7" xfId="0" applyNumberFormat="1" applyFont="1" applyFill="1" applyBorder="1" applyProtection="1"/>
    <xf numFmtId="0" fontId="34" fillId="2" borderId="7" xfId="0" applyFont="1" applyFill="1" applyBorder="1" applyProtection="1"/>
    <xf numFmtId="170" fontId="34" fillId="2" borderId="0" xfId="0" applyNumberFormat="1" applyFont="1" applyFill="1" applyBorder="1" applyProtection="1"/>
    <xf numFmtId="2" fontId="34" fillId="4" borderId="19" xfId="0" applyNumberFormat="1" applyFont="1" applyFill="1" applyBorder="1" applyProtection="1"/>
    <xf numFmtId="0" fontId="11" fillId="2" borderId="0" xfId="0" applyFont="1" applyFill="1" applyBorder="1" applyProtection="1"/>
    <xf numFmtId="0" fontId="0" fillId="4" borderId="1" xfId="0" applyFill="1" applyBorder="1" applyAlignment="1" applyProtection="1">
      <alignment horizontal="left"/>
      <protection locked="0"/>
    </xf>
    <xf numFmtId="164" fontId="12" fillId="0" borderId="8" xfId="0" applyNumberFormat="1" applyFont="1" applyFill="1" applyBorder="1" applyAlignment="1" applyProtection="1">
      <alignment horizontal="right" indent="1"/>
      <protection locked="0"/>
    </xf>
    <xf numFmtId="9" fontId="12" fillId="0" borderId="9" xfId="1" applyFont="1" applyFill="1" applyBorder="1" applyAlignment="1" applyProtection="1">
      <alignment horizontal="right" indent="1"/>
      <protection locked="0"/>
    </xf>
    <xf numFmtId="164" fontId="12" fillId="0" borderId="12" xfId="0" applyNumberFormat="1" applyFont="1" applyFill="1" applyBorder="1" applyAlignment="1" applyProtection="1">
      <alignment horizontal="right" indent="1"/>
      <protection locked="0"/>
    </xf>
    <xf numFmtId="9" fontId="12" fillId="0" borderId="0" xfId="1" applyFont="1" applyFill="1" applyBorder="1" applyAlignment="1" applyProtection="1">
      <alignment horizontal="right" indent="1"/>
      <protection locked="0"/>
    </xf>
    <xf numFmtId="164" fontId="12" fillId="0" borderId="16" xfId="0" applyNumberFormat="1" applyFont="1" applyFill="1" applyBorder="1" applyAlignment="1" applyProtection="1">
      <alignment horizontal="right" indent="1"/>
      <protection locked="0"/>
    </xf>
    <xf numFmtId="9" fontId="12" fillId="0" borderId="17" xfId="1" applyFont="1" applyFill="1" applyBorder="1" applyAlignment="1" applyProtection="1">
      <alignment horizontal="right" indent="1"/>
      <protection locked="0"/>
    </xf>
    <xf numFmtId="0" fontId="30" fillId="0" borderId="4" xfId="0" applyFont="1" applyFill="1" applyBorder="1" applyAlignment="1" applyProtection="1">
      <alignment wrapText="1"/>
      <protection locked="0"/>
    </xf>
    <xf numFmtId="0" fontId="30" fillId="0" borderId="14" xfId="0" applyFont="1" applyFill="1" applyBorder="1" applyAlignment="1" applyProtection="1">
      <alignment wrapText="1"/>
      <protection locked="0"/>
    </xf>
    <xf numFmtId="0" fontId="30" fillId="0" borderId="19" xfId="0" applyFont="1" applyFill="1" applyBorder="1" applyAlignment="1" applyProtection="1">
      <alignment wrapText="1"/>
      <protection locked="0"/>
    </xf>
    <xf numFmtId="0" fontId="30" fillId="0" borderId="13" xfId="0" applyFont="1" applyFill="1" applyBorder="1" applyAlignment="1" applyProtection="1">
      <alignment wrapText="1"/>
      <protection locked="0"/>
    </xf>
    <xf numFmtId="0" fontId="30" fillId="0" borderId="18" xfId="0" applyFont="1" applyFill="1" applyBorder="1" applyAlignment="1" applyProtection="1">
      <alignment wrapText="1"/>
      <protection locked="0"/>
    </xf>
    <xf numFmtId="164" fontId="15" fillId="0" borderId="6" xfId="0" applyNumberFormat="1" applyFont="1" applyFill="1" applyBorder="1" applyAlignment="1" applyProtection="1">
      <alignment horizontal="right" indent="1"/>
      <protection locked="0"/>
    </xf>
    <xf numFmtId="164" fontId="15" fillId="0" borderId="2" xfId="0" applyNumberFormat="1" applyFont="1" applyFill="1" applyBorder="1" applyAlignment="1" applyProtection="1">
      <alignment horizontal="right" indent="1"/>
      <protection locked="0"/>
    </xf>
    <xf numFmtId="164" fontId="15" fillId="0" borderId="6" xfId="0" applyNumberFormat="1" applyFont="1" applyFill="1" applyBorder="1" applyAlignment="1" applyProtection="1">
      <alignment horizontal="right"/>
      <protection locked="0"/>
    </xf>
    <xf numFmtId="164" fontId="15" fillId="0" borderId="2" xfId="0" applyNumberFormat="1" applyFont="1" applyFill="1" applyBorder="1" applyAlignment="1" applyProtection="1">
      <alignment horizontal="right"/>
      <protection locked="0"/>
    </xf>
    <xf numFmtId="170" fontId="12" fillId="0" borderId="12" xfId="0" applyNumberFormat="1" applyFont="1" applyBorder="1" applyAlignment="1" applyProtection="1">
      <alignment horizontal="right" indent="1"/>
      <protection locked="0"/>
    </xf>
    <xf numFmtId="164" fontId="12" fillId="0" borderId="0" xfId="0" applyNumberFormat="1" applyFont="1" applyFill="1" applyBorder="1" applyAlignment="1" applyProtection="1">
      <alignment horizontal="right" indent="1"/>
      <protection locked="0"/>
    </xf>
    <xf numFmtId="170" fontId="12" fillId="0" borderId="7" xfId="15" quotePrefix="1" applyNumberFormat="1" applyFont="1" applyFill="1" applyBorder="1" applyAlignment="1" applyProtection="1">
      <protection locked="0"/>
    </xf>
    <xf numFmtId="170" fontId="32" fillId="0" borderId="9" xfId="14" applyNumberFormat="1" applyFont="1" applyFill="1" applyBorder="1" applyAlignment="1" applyProtection="1">
      <protection locked="0"/>
    </xf>
    <xf numFmtId="170" fontId="12" fillId="0" borderId="11" xfId="15" quotePrefix="1" applyNumberFormat="1" applyFont="1" applyFill="1" applyBorder="1" applyAlignment="1" applyProtection="1">
      <protection locked="0"/>
    </xf>
    <xf numFmtId="170" fontId="32" fillId="0" borderId="0" xfId="14" applyNumberFormat="1" applyFont="1" applyFill="1" applyBorder="1" applyAlignment="1" applyProtection="1">
      <protection locked="0"/>
    </xf>
    <xf numFmtId="165" fontId="34" fillId="4" borderId="18" xfId="0" applyNumberFormat="1" applyFont="1" applyFill="1" applyBorder="1" applyProtection="1"/>
    <xf numFmtId="0" fontId="11" fillId="0" borderId="14" xfId="0" applyFont="1" applyFill="1" applyBorder="1" applyAlignment="1" applyProtection="1">
      <alignment wrapText="1"/>
      <protection locked="0"/>
    </xf>
    <xf numFmtId="0" fontId="19" fillId="2" borderId="0" xfId="0" applyFont="1" applyFill="1" applyBorder="1" applyAlignment="1" applyProtection="1">
      <alignment wrapText="1"/>
    </xf>
    <xf numFmtId="0" fontId="41" fillId="2" borderId="0" xfId="0" applyFont="1" applyFill="1" applyBorder="1" applyProtection="1"/>
    <xf numFmtId="0" fontId="42" fillId="2" borderId="0" xfId="0" applyFont="1" applyFill="1" applyProtection="1"/>
    <xf numFmtId="0" fontId="43" fillId="2" borderId="0" xfId="0" applyFont="1" applyFill="1" applyProtection="1"/>
    <xf numFmtId="165" fontId="10" fillId="2" borderId="0" xfId="0" applyNumberFormat="1" applyFont="1" applyFill="1" applyBorder="1" applyProtection="1"/>
    <xf numFmtId="0" fontId="15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0" fontId="27" fillId="2" borderId="0" xfId="0" applyFont="1" applyFill="1" applyBorder="1" applyProtection="1"/>
    <xf numFmtId="2" fontId="34" fillId="4" borderId="4" xfId="0" applyNumberFormat="1" applyFont="1" applyFill="1" applyBorder="1" applyProtection="1"/>
    <xf numFmtId="170" fontId="12" fillId="0" borderId="12" xfId="0" applyNumberFormat="1" applyFont="1" applyFill="1" applyBorder="1" applyAlignment="1" applyProtection="1">
      <alignment horizontal="right" indent="1"/>
      <protection locked="0"/>
    </xf>
    <xf numFmtId="170" fontId="12" fillId="0" borderId="0" xfId="0" applyNumberFormat="1" applyFont="1" applyFill="1" applyBorder="1" applyAlignment="1" applyProtection="1">
      <alignment horizontal="right" indent="1"/>
      <protection locked="0"/>
    </xf>
    <xf numFmtId="170" fontId="15" fillId="4" borderId="22" xfId="0" applyNumberFormat="1" applyFont="1" applyFill="1" applyBorder="1" applyAlignment="1" applyProtection="1">
      <alignment horizontal="right" indent="1"/>
    </xf>
    <xf numFmtId="170" fontId="15" fillId="4" borderId="20" xfId="0" applyNumberFormat="1" applyFont="1" applyFill="1" applyBorder="1" applyAlignment="1" applyProtection="1">
      <alignment horizontal="right" indent="1"/>
    </xf>
    <xf numFmtId="170" fontId="12" fillId="4" borderId="13" xfId="0" applyNumberFormat="1" applyFont="1" applyFill="1" applyBorder="1" applyAlignment="1" applyProtection="1">
      <alignment horizontal="right" indent="1"/>
    </xf>
    <xf numFmtId="170" fontId="15" fillId="4" borderId="23" xfId="0" applyNumberFormat="1" applyFont="1" applyFill="1" applyBorder="1" applyAlignment="1" applyProtection="1">
      <alignment horizontal="right" indent="1"/>
    </xf>
    <xf numFmtId="170" fontId="15" fillId="4" borderId="30" xfId="0" applyNumberFormat="1" applyFont="1" applyFill="1" applyBorder="1" applyAlignment="1" applyProtection="1">
      <alignment horizontal="right" indent="1"/>
    </xf>
    <xf numFmtId="17" fontId="0" fillId="4" borderId="1" xfId="0" applyNumberFormat="1" applyFill="1" applyBorder="1" applyAlignment="1" applyProtection="1">
      <alignment horizontal="left"/>
    </xf>
    <xf numFmtId="164" fontId="10" fillId="2" borderId="0" xfId="0" applyNumberFormat="1" applyFont="1" applyFill="1" applyBorder="1" applyAlignment="1" applyProtection="1">
      <alignment horizontal="left" indent="1"/>
    </xf>
    <xf numFmtId="0" fontId="3" fillId="2" borderId="0" xfId="0" applyFont="1" applyFill="1" applyProtection="1"/>
    <xf numFmtId="0" fontId="42" fillId="2" borderId="0" xfId="0" applyFont="1" applyFill="1" applyBorder="1" applyProtection="1"/>
    <xf numFmtId="164" fontId="15" fillId="2" borderId="0" xfId="0" applyNumberFormat="1" applyFont="1" applyFill="1" applyBorder="1" applyAlignment="1" applyProtection="1"/>
    <xf numFmtId="171" fontId="2" fillId="0" borderId="0" xfId="0" applyNumberFormat="1" applyFont="1" applyProtection="1"/>
    <xf numFmtId="171" fontId="2" fillId="2" borderId="0" xfId="0" applyNumberFormat="1" applyFont="1" applyFill="1" applyProtection="1"/>
    <xf numFmtId="171" fontId="0" fillId="2" borderId="0" xfId="0" applyNumberFormat="1" applyFill="1" applyProtection="1"/>
    <xf numFmtId="171" fontId="0" fillId="2" borderId="0" xfId="0" applyNumberFormat="1" applyFill="1" applyAlignment="1" applyProtection="1">
      <alignment wrapText="1"/>
    </xf>
    <xf numFmtId="171" fontId="0" fillId="0" borderId="0" xfId="0" applyNumberFormat="1" applyProtection="1"/>
    <xf numFmtId="171" fontId="0" fillId="0" borderId="0" xfId="0" applyNumberFormat="1" applyFill="1" applyProtection="1"/>
    <xf numFmtId="171" fontId="2" fillId="2" borderId="31" xfId="0" applyNumberFormat="1" applyFont="1" applyFill="1" applyBorder="1" applyProtection="1"/>
    <xf numFmtId="0" fontId="15" fillId="2" borderId="0" xfId="0" applyNumberFormat="1" applyFont="1" applyFill="1" applyBorder="1" applyAlignment="1" applyProtection="1">
      <alignment horizontal="left" vertical="top" indent="1"/>
    </xf>
    <xf numFmtId="49" fontId="15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3" borderId="8" xfId="0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3" fillId="3" borderId="25" xfId="0" applyFont="1" applyFill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 vertical="center"/>
    </xf>
    <xf numFmtId="49" fontId="38" fillId="0" borderId="0" xfId="0" applyNumberFormat="1" applyFont="1" applyFill="1" applyBorder="1" applyAlignment="1" applyProtection="1">
      <alignment horizontal="left" vertical="top"/>
      <protection locked="0"/>
    </xf>
  </cellXfs>
  <cellStyles count="16">
    <cellStyle name="%" xfId="3"/>
    <cellStyle name="Assumptions Heading_Pivot_Table_Example_BA" xfId="4"/>
    <cellStyle name="Assumptions Right Currency_Pivot_Table_Example_BA" xfId="5"/>
    <cellStyle name="Normal" xfId="0" builtinId="0"/>
    <cellStyle name="Normal 12" xfId="6"/>
    <cellStyle name="Normal 2" xfId="2"/>
    <cellStyle name="Normal_10-11 finance and activity template" xfId="15"/>
    <cellStyle name="Normal_5A4 Month 4 Template Final" xfId="14"/>
    <cellStyle name="Output Amounts" xfId="7"/>
    <cellStyle name="Output Column Headings" xfId="8"/>
    <cellStyle name="Output Line Items" xfId="9"/>
    <cellStyle name="Output Report Heading" xfId="10"/>
    <cellStyle name="Output Report Title" xfId="11"/>
    <cellStyle name="Percent" xfId="1" builtinId="5"/>
    <cellStyle name="Percent 2" xfId="12"/>
    <cellStyle name="Style 1" xfId="13"/>
  </cellStyles>
  <dxfs count="67"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</dxf>
    <dxf>
      <font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92D05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92D05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92D05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92D05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92D05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92D05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92D05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92D05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92D05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</xdr:colOff>
      <xdr:row>3</xdr:row>
      <xdr:rowOff>233363</xdr:rowOff>
    </xdr:from>
    <xdr:to>
      <xdr:col>7</xdr:col>
      <xdr:colOff>561974</xdr:colOff>
      <xdr:row>5</xdr:row>
      <xdr:rowOff>142878</xdr:rowOff>
    </xdr:to>
    <xdr:sp macro="" textlink="">
      <xdr:nvSpPr>
        <xdr:cNvPr id="2" name="Down Arrow 1"/>
        <xdr:cNvSpPr/>
      </xdr:nvSpPr>
      <xdr:spPr>
        <a:xfrm rot="5400000">
          <a:off x="6548436" y="471489"/>
          <a:ext cx="433390" cy="1100137"/>
        </a:xfrm>
        <a:prstGeom prst="down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104775</xdr:colOff>
      <xdr:row>16</xdr:row>
      <xdr:rowOff>171452</xdr:rowOff>
    </xdr:from>
    <xdr:to>
      <xdr:col>7</xdr:col>
      <xdr:colOff>595312</xdr:colOff>
      <xdr:row>19</xdr:row>
      <xdr:rowOff>57154</xdr:rowOff>
    </xdr:to>
    <xdr:sp macro="" textlink="">
      <xdr:nvSpPr>
        <xdr:cNvPr id="4" name="Down Arrow 3"/>
        <xdr:cNvSpPr/>
      </xdr:nvSpPr>
      <xdr:spPr>
        <a:xfrm rot="5400000">
          <a:off x="6569868" y="3040859"/>
          <a:ext cx="457202" cy="1100137"/>
        </a:xfrm>
        <a:prstGeom prst="down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C1:AO226"/>
  <sheetViews>
    <sheetView workbookViewId="0">
      <selection activeCell="H18" sqref="H18"/>
    </sheetView>
  </sheetViews>
  <sheetFormatPr defaultColWidth="9.109375" defaultRowHeight="14.4" outlineLevelCol="1" x14ac:dyDescent="0.3"/>
  <cols>
    <col min="1" max="2" width="5.6640625" style="9" customWidth="1"/>
    <col min="3" max="3" width="14.6640625" style="9" customWidth="1"/>
    <col min="4" max="4" width="47.6640625" style="9" customWidth="1"/>
    <col min="5" max="22" width="9.109375" style="9"/>
    <col min="23" max="23" width="27.44140625" style="9" hidden="1" customWidth="1" outlineLevel="1"/>
    <col min="24" max="24" width="9.109375" style="9" hidden="1" customWidth="1" outlineLevel="1"/>
    <col min="25" max="25" width="27.109375" style="9" hidden="1" customWidth="1" outlineLevel="1"/>
    <col min="26" max="28" width="9.109375" style="9" hidden="1" customWidth="1" outlineLevel="1"/>
    <col min="29" max="29" width="27.33203125" style="239" hidden="1" customWidth="1" outlineLevel="1"/>
    <col min="30" max="30" width="18.5546875" style="239" hidden="1" customWidth="1" outlineLevel="1"/>
    <col min="31" max="31" width="24.44140625" style="239" hidden="1" customWidth="1" outlineLevel="1"/>
    <col min="32" max="32" width="20.6640625" style="239" hidden="1" customWidth="1" outlineLevel="1"/>
    <col min="33" max="34" width="9.109375" style="239" hidden="1" customWidth="1" outlineLevel="1"/>
    <col min="35" max="38" width="12.6640625" style="239" hidden="1" customWidth="1" outlineLevel="1"/>
    <col min="39" max="39" width="9.109375" style="9" customWidth="1" collapsed="1"/>
    <col min="40" max="16384" width="9.109375" style="9"/>
  </cols>
  <sheetData>
    <row r="1" spans="3:41" ht="36.75" customHeight="1" x14ac:dyDescent="0.3">
      <c r="W1" s="21" t="s">
        <v>599</v>
      </c>
      <c r="X1" s="21" t="s">
        <v>600</v>
      </c>
      <c r="Y1" s="21" t="s">
        <v>601</v>
      </c>
      <c r="Z1" s="21" t="s">
        <v>602</v>
      </c>
      <c r="AA1" s="21" t="s">
        <v>603</v>
      </c>
      <c r="AB1" s="21" t="s">
        <v>604</v>
      </c>
      <c r="AC1" s="237" t="s">
        <v>605</v>
      </c>
      <c r="AD1" s="237" t="s">
        <v>606</v>
      </c>
      <c r="AE1" s="237" t="s">
        <v>607</v>
      </c>
      <c r="AF1" s="238" t="s">
        <v>609</v>
      </c>
      <c r="AG1" s="238" t="s">
        <v>617</v>
      </c>
      <c r="AI1" s="240" t="s">
        <v>633</v>
      </c>
      <c r="AJ1" s="240" t="s">
        <v>634</v>
      </c>
      <c r="AK1" s="240" t="s">
        <v>635</v>
      </c>
      <c r="AL1" s="240" t="s">
        <v>636</v>
      </c>
    </row>
    <row r="2" spans="3:41" ht="25.8" x14ac:dyDescent="0.5">
      <c r="D2" s="219" t="str">
        <f>"Non ISFE Reporting M"&amp;$E$14</f>
        <v>Non ISFE Reporting M04</v>
      </c>
      <c r="W2" s="9" t="s">
        <v>384</v>
      </c>
      <c r="X2" s="9" t="s">
        <v>385</v>
      </c>
      <c r="Y2" s="9" t="s">
        <v>386</v>
      </c>
      <c r="Z2" s="9" t="s">
        <v>387</v>
      </c>
      <c r="AA2" s="9" t="s">
        <v>255</v>
      </c>
      <c r="AB2" s="9" t="s">
        <v>562</v>
      </c>
      <c r="AC2" s="241">
        <v>1.8260000000000001</v>
      </c>
      <c r="AD2" s="241">
        <v>3.6520000000000001</v>
      </c>
      <c r="AE2" s="241">
        <v>182.619</v>
      </c>
      <c r="AF2" s="239">
        <v>-6.0739999999999998</v>
      </c>
      <c r="AG2" s="239">
        <v>-1.5820000000000001</v>
      </c>
      <c r="AI2" s="239">
        <v>0.39549999999999996</v>
      </c>
      <c r="AJ2" s="239">
        <v>0.39549999999999996</v>
      </c>
      <c r="AK2" s="239">
        <v>1.5185</v>
      </c>
      <c r="AL2" s="239">
        <v>1.52275</v>
      </c>
      <c r="AO2" s="22"/>
    </row>
    <row r="3" spans="3:41" x14ac:dyDescent="0.3">
      <c r="G3" s="23" t="s">
        <v>584</v>
      </c>
      <c r="W3" s="9" t="s">
        <v>435</v>
      </c>
      <c r="X3" s="9" t="s">
        <v>436</v>
      </c>
      <c r="Y3" s="9" t="s">
        <v>437</v>
      </c>
      <c r="Z3" s="9" t="s">
        <v>438</v>
      </c>
      <c r="AA3" s="9" t="s">
        <v>410</v>
      </c>
      <c r="AB3" s="9" t="s">
        <v>563</v>
      </c>
      <c r="AC3" s="241">
        <v>1.1295896993876668</v>
      </c>
      <c r="AD3" s="241">
        <v>2.6019999999999999</v>
      </c>
      <c r="AE3" s="241">
        <v>130.09299999999999</v>
      </c>
      <c r="AF3" s="239">
        <v>-3.4110246974336</v>
      </c>
      <c r="AG3" s="239">
        <v>-3.6310000000000033</v>
      </c>
      <c r="AI3" s="239">
        <v>0.27778699999999995</v>
      </c>
      <c r="AJ3" s="239">
        <v>0.27778699999999995</v>
      </c>
      <c r="AK3" s="239">
        <v>0.8527499999999999</v>
      </c>
      <c r="AL3" s="239">
        <v>0.8527499999999999</v>
      </c>
      <c r="AO3" s="22"/>
    </row>
    <row r="4" spans="3:41" ht="25.8" x14ac:dyDescent="0.5">
      <c r="D4" s="24" t="s">
        <v>597</v>
      </c>
      <c r="E4" s="25"/>
      <c r="W4" s="9" t="s">
        <v>479</v>
      </c>
      <c r="X4" s="9" t="s">
        <v>480</v>
      </c>
      <c r="Y4" s="9" t="s">
        <v>481</v>
      </c>
      <c r="Z4" s="9" t="s">
        <v>482</v>
      </c>
      <c r="AA4" s="9" t="s">
        <v>410</v>
      </c>
      <c r="AB4" s="9" t="s">
        <v>563</v>
      </c>
      <c r="AC4" s="241">
        <v>1.9962750477167719</v>
      </c>
      <c r="AD4" s="241">
        <v>3.9910000000000001</v>
      </c>
      <c r="AE4" s="241">
        <v>199.56479400000001</v>
      </c>
      <c r="AF4" s="239">
        <v>-5.528030660735257</v>
      </c>
      <c r="AG4" s="239">
        <v>-6.3929280000000031</v>
      </c>
      <c r="AI4" s="239">
        <v>1.1000000000000001</v>
      </c>
      <c r="AJ4" s="239">
        <v>0.77869999999999995</v>
      </c>
      <c r="AK4" s="239">
        <v>1.2466999999999999</v>
      </c>
      <c r="AL4" s="239">
        <v>1.2466999999999999</v>
      </c>
      <c r="AO4" s="22"/>
    </row>
    <row r="5" spans="3:41" x14ac:dyDescent="0.3">
      <c r="D5" s="192" t="s">
        <v>431</v>
      </c>
      <c r="E5" s="26" t="str">
        <f>IFERROR(VLOOKUP(CCG_NAME,CCG_LIST,2,FALSE),"")</f>
        <v>99P</v>
      </c>
      <c r="W5" s="9" t="s">
        <v>0</v>
      </c>
      <c r="X5" s="9" t="s">
        <v>1</v>
      </c>
      <c r="Y5" s="9" t="s">
        <v>565</v>
      </c>
      <c r="Z5" s="9" t="s">
        <v>615</v>
      </c>
      <c r="AA5" s="9" t="s">
        <v>4</v>
      </c>
      <c r="AB5" s="9" t="s">
        <v>565</v>
      </c>
      <c r="AC5" s="241">
        <v>2.3837075737539561</v>
      </c>
      <c r="AD5" s="241">
        <v>5.2459999999999987</v>
      </c>
      <c r="AE5" s="241">
        <v>238.43899999999999</v>
      </c>
      <c r="AF5" s="239">
        <v>-10.923999999999999</v>
      </c>
      <c r="AG5" s="239">
        <v>-8.0289999999999999</v>
      </c>
      <c r="AI5" s="239">
        <v>2.00725</v>
      </c>
      <c r="AJ5" s="239">
        <v>2.00725</v>
      </c>
      <c r="AK5" s="239">
        <v>2.7309999999999999</v>
      </c>
      <c r="AL5" s="239">
        <v>2.7309999999999999</v>
      </c>
      <c r="AO5" s="22"/>
    </row>
    <row r="6" spans="3:41" x14ac:dyDescent="0.3">
      <c r="W6" s="9" t="s">
        <v>6</v>
      </c>
      <c r="X6" s="9" t="s">
        <v>7</v>
      </c>
      <c r="Y6" s="9" t="s">
        <v>565</v>
      </c>
      <c r="Z6" s="9" t="s">
        <v>615</v>
      </c>
      <c r="AA6" s="9" t="s">
        <v>4</v>
      </c>
      <c r="AB6" s="9" t="s">
        <v>565</v>
      </c>
      <c r="AC6" s="241">
        <f>-20.919</f>
        <v>-20.919</v>
      </c>
      <c r="AD6" s="241">
        <v>8.31</v>
      </c>
      <c r="AE6" s="241">
        <v>415.488</v>
      </c>
      <c r="AF6" s="239">
        <v>-13.007999999999999</v>
      </c>
      <c r="AG6" s="239">
        <f>-20.863+3.82</f>
        <v>-17.042999999999999</v>
      </c>
      <c r="AI6" s="239">
        <v>3.2399999999999998</v>
      </c>
      <c r="AJ6" s="239">
        <v>3.2399999999999998</v>
      </c>
      <c r="AK6" s="239">
        <v>3.2524999999999999</v>
      </c>
      <c r="AL6" s="239">
        <v>3.2524999999999999</v>
      </c>
      <c r="AO6" s="22"/>
    </row>
    <row r="7" spans="3:41" x14ac:dyDescent="0.3">
      <c r="D7" s="24" t="s">
        <v>566</v>
      </c>
      <c r="W7" s="9" t="s">
        <v>372</v>
      </c>
      <c r="X7" s="9" t="s">
        <v>373</v>
      </c>
      <c r="Y7" s="9" t="s">
        <v>374</v>
      </c>
      <c r="Z7" s="9" t="s">
        <v>375</v>
      </c>
      <c r="AA7" s="9" t="s">
        <v>255</v>
      </c>
      <c r="AB7" s="9" t="s">
        <v>562</v>
      </c>
      <c r="AC7" s="241">
        <v>6.6427400536655918</v>
      </c>
      <c r="AD7" s="241">
        <v>6.8720852300000006</v>
      </c>
      <c r="AE7" s="241">
        <v>343.60426150000001</v>
      </c>
      <c r="AF7" s="239">
        <v>-10.584924308469803</v>
      </c>
      <c r="AG7" s="239">
        <v>-4.3151549999999999</v>
      </c>
      <c r="AI7" s="239">
        <v>0.33750000000000002</v>
      </c>
      <c r="AJ7" s="239">
        <v>0.34</v>
      </c>
      <c r="AK7" s="239">
        <v>2.6452500000000003</v>
      </c>
      <c r="AL7" s="239">
        <v>2.6400000000000006</v>
      </c>
      <c r="AO7" s="22"/>
    </row>
    <row r="8" spans="3:41" x14ac:dyDescent="0.3">
      <c r="D8" s="27" t="str">
        <f>IFERROR(VLOOKUP(CCG_CODE,CCG_DATA,2,FALSE),"Select CCG above")</f>
        <v>Devon, Cornwall and the Isles of Scilly</v>
      </c>
      <c r="E8" s="26" t="str">
        <f>IFERROR(IF(CCG_CODE="","",VLOOKUP(CCG_CODE,CCG_DATA,3,FALSE)),"")</f>
        <v>Q66</v>
      </c>
      <c r="W8" s="9" t="s">
        <v>187</v>
      </c>
      <c r="X8" s="9" t="s">
        <v>188</v>
      </c>
      <c r="Y8" s="9" t="s">
        <v>189</v>
      </c>
      <c r="Z8" s="9" t="s">
        <v>190</v>
      </c>
      <c r="AA8" s="9" t="s">
        <v>106</v>
      </c>
      <c r="AB8" s="9" t="s">
        <v>567</v>
      </c>
      <c r="AC8" s="241">
        <v>0.28946721999999137</v>
      </c>
      <c r="AD8" s="241">
        <v>2.9209999999999998</v>
      </c>
      <c r="AE8" s="241">
        <v>292.06400000000002</v>
      </c>
      <c r="AF8" s="239">
        <v>-9.1461600000000001</v>
      </c>
      <c r="AG8" s="239">
        <v>-8.6430000000000007</v>
      </c>
      <c r="AI8" s="239">
        <v>1.7</v>
      </c>
      <c r="AJ8" s="239">
        <v>0.7</v>
      </c>
      <c r="AK8" s="239">
        <v>1.7000000000000002</v>
      </c>
      <c r="AL8" s="239">
        <v>0.7</v>
      </c>
      <c r="AO8" s="22"/>
    </row>
    <row r="9" spans="3:41" x14ac:dyDescent="0.3">
      <c r="W9" s="9" t="s">
        <v>376</v>
      </c>
      <c r="X9" s="9" t="s">
        <v>377</v>
      </c>
      <c r="Y9" s="9" t="s">
        <v>374</v>
      </c>
      <c r="Z9" s="9" t="s">
        <v>375</v>
      </c>
      <c r="AA9" s="9" t="s">
        <v>255</v>
      </c>
      <c r="AB9" s="9" t="s">
        <v>562</v>
      </c>
      <c r="AC9" s="241">
        <v>3.0092200000000013</v>
      </c>
      <c r="AD9" s="241">
        <v>2.8370000000000002</v>
      </c>
      <c r="AE9" s="241">
        <v>141.839</v>
      </c>
      <c r="AF9" s="239">
        <v>-3.7949999999999999</v>
      </c>
      <c r="AG9" s="239">
        <v>-1.45</v>
      </c>
      <c r="AI9" s="239">
        <v>0.3</v>
      </c>
      <c r="AJ9" s="239">
        <v>0.3</v>
      </c>
      <c r="AK9" s="239">
        <v>0.94874999999999998</v>
      </c>
      <c r="AL9" s="239">
        <v>0.94874999999999998</v>
      </c>
      <c r="AO9" s="22"/>
    </row>
    <row r="10" spans="3:41" x14ac:dyDescent="0.3">
      <c r="D10" s="24" t="s">
        <v>568</v>
      </c>
      <c r="W10" s="9" t="s">
        <v>406</v>
      </c>
      <c r="X10" s="9" t="s">
        <v>407</v>
      </c>
      <c r="Y10" s="9" t="s">
        <v>408</v>
      </c>
      <c r="Z10" s="9" t="s">
        <v>409</v>
      </c>
      <c r="AA10" s="9" t="s">
        <v>410</v>
      </c>
      <c r="AB10" s="9" t="s">
        <v>563</v>
      </c>
      <c r="AC10" s="241">
        <v>2.0645390236559904</v>
      </c>
      <c r="AD10" s="241">
        <v>4.1291850000000005</v>
      </c>
      <c r="AE10" s="241">
        <v>206.47399999999999</v>
      </c>
      <c r="AF10" s="239">
        <v>-6.3447485707161526</v>
      </c>
      <c r="AG10" s="239">
        <v>-3.5246999999999997</v>
      </c>
      <c r="AI10" s="239">
        <v>0.64949000000000001</v>
      </c>
      <c r="AJ10" s="239">
        <v>0.64949000000000001</v>
      </c>
      <c r="AK10" s="239">
        <v>1.5861874999999999</v>
      </c>
      <c r="AL10" s="239">
        <v>1.5861874999999999</v>
      </c>
      <c r="AO10" s="22"/>
    </row>
    <row r="11" spans="3:41" x14ac:dyDescent="0.3">
      <c r="D11" s="27" t="str">
        <f>IFERROR(VLOOKUP(CCG_CODE,CCG_DATA,5,FALSE),"Select CCG above")</f>
        <v>South</v>
      </c>
      <c r="E11" s="26" t="str">
        <f>IFERROR(IF(CCG_CODE="","",VLOOKUP(CCG_CODE,CCG_DATA,4,FALSE)),"")</f>
        <v>Y57</v>
      </c>
      <c r="W11" s="9" t="s">
        <v>203</v>
      </c>
      <c r="X11" s="9" t="s">
        <v>204</v>
      </c>
      <c r="Y11" s="9" t="s">
        <v>616</v>
      </c>
      <c r="Z11" s="9" t="s">
        <v>206</v>
      </c>
      <c r="AA11" s="9" t="s">
        <v>106</v>
      </c>
      <c r="AB11" s="9" t="s">
        <v>567</v>
      </c>
      <c r="AC11" s="241">
        <v>4.8995200000000185</v>
      </c>
      <c r="AD11" s="241">
        <v>8.5890000000000004</v>
      </c>
      <c r="AE11" s="241">
        <v>429.47399999999999</v>
      </c>
      <c r="AF11" s="239">
        <v>-13.215999999999999</v>
      </c>
      <c r="AG11" s="239">
        <v>-15.712</v>
      </c>
      <c r="AI11" s="239">
        <v>3.64</v>
      </c>
      <c r="AJ11" s="239">
        <v>2.2799999999999998</v>
      </c>
      <c r="AK11" s="239">
        <v>3.3049999999999993</v>
      </c>
      <c r="AL11" s="239">
        <v>2.04</v>
      </c>
      <c r="AO11" s="22"/>
    </row>
    <row r="12" spans="3:41" x14ac:dyDescent="0.3">
      <c r="W12" s="9" t="s">
        <v>66</v>
      </c>
      <c r="X12" s="9" t="s">
        <v>67</v>
      </c>
      <c r="Y12" s="9" t="s">
        <v>565</v>
      </c>
      <c r="Z12" s="9" t="s">
        <v>615</v>
      </c>
      <c r="AA12" s="9" t="s">
        <v>4</v>
      </c>
      <c r="AB12" s="9" t="s">
        <v>565</v>
      </c>
      <c r="AC12" s="241">
        <v>2.569</v>
      </c>
      <c r="AD12" s="241">
        <v>5.1379999999999999</v>
      </c>
      <c r="AE12" s="241">
        <v>256.92399999999998</v>
      </c>
      <c r="AF12" s="239">
        <v>-8.625</v>
      </c>
      <c r="AG12" s="239">
        <v>-11.481</v>
      </c>
      <c r="AI12" s="239">
        <v>3.1379999999999999</v>
      </c>
      <c r="AJ12" s="239">
        <v>3.1379999999999999</v>
      </c>
      <c r="AK12" s="239">
        <v>2.1550000000000002</v>
      </c>
      <c r="AL12" s="239">
        <v>2.16</v>
      </c>
      <c r="AO12" s="22"/>
    </row>
    <row r="13" spans="3:41" x14ac:dyDescent="0.3">
      <c r="D13" s="24" t="s">
        <v>569</v>
      </c>
      <c r="W13" s="9" t="s">
        <v>126</v>
      </c>
      <c r="X13" s="9" t="s">
        <v>127</v>
      </c>
      <c r="Y13" s="9" t="s">
        <v>128</v>
      </c>
      <c r="Z13" s="9" t="s">
        <v>129</v>
      </c>
      <c r="AA13" s="9" t="s">
        <v>106</v>
      </c>
      <c r="AB13" s="9" t="s">
        <v>567</v>
      </c>
      <c r="AC13" s="241">
        <v>4.2</v>
      </c>
      <c r="AD13" s="241">
        <v>16.890999999999998</v>
      </c>
      <c r="AE13" s="241">
        <v>841.71400000000006</v>
      </c>
      <c r="AF13" s="239">
        <v>-25.927</v>
      </c>
      <c r="AG13" s="239">
        <v>-16.7</v>
      </c>
      <c r="AI13" s="239">
        <v>4.1749999999999998</v>
      </c>
      <c r="AJ13" s="239">
        <v>2.8279999999999998</v>
      </c>
      <c r="AK13" s="239">
        <v>6.4824999999999999</v>
      </c>
      <c r="AL13" s="239">
        <v>6.4799999999999995</v>
      </c>
      <c r="AO13" s="22"/>
    </row>
    <row r="14" spans="3:41" x14ac:dyDescent="0.3">
      <c r="D14" s="232">
        <v>41456</v>
      </c>
      <c r="E14" s="26" t="str">
        <f>IFERROR(IF(CCG_PERIOD="","",VLOOKUP(CCG_PERIOD,CCG_DATE_RANGE,2,FALSE)),"")</f>
        <v>04</v>
      </c>
      <c r="G14" s="23" t="s">
        <v>583</v>
      </c>
      <c r="W14" s="9" t="s">
        <v>131</v>
      </c>
      <c r="X14" s="9" t="s">
        <v>132</v>
      </c>
      <c r="Y14" s="9" t="s">
        <v>128</v>
      </c>
      <c r="Z14" s="9" t="s">
        <v>129</v>
      </c>
      <c r="AA14" s="9" t="s">
        <v>106</v>
      </c>
      <c r="AB14" s="9" t="s">
        <v>567</v>
      </c>
      <c r="AC14" s="241">
        <v>1.0000015032106313</v>
      </c>
      <c r="AD14" s="241">
        <v>5.2610000000000001</v>
      </c>
      <c r="AE14" s="241">
        <v>263.06</v>
      </c>
      <c r="AF14" s="239">
        <v>-9.0438517935567173</v>
      </c>
      <c r="AG14" s="239">
        <v>-6.8129999999999997</v>
      </c>
      <c r="AI14" s="239">
        <v>1.5299999999999998</v>
      </c>
      <c r="AJ14" s="239">
        <v>1.7000000000000002</v>
      </c>
      <c r="AK14" s="239">
        <v>2.2600000000000002</v>
      </c>
      <c r="AL14" s="239">
        <v>2.2600000000000002</v>
      </c>
      <c r="AO14" s="22"/>
    </row>
    <row r="15" spans="3:41" x14ac:dyDescent="0.3">
      <c r="W15" s="9" t="s">
        <v>322</v>
      </c>
      <c r="X15" s="9" t="s">
        <v>323</v>
      </c>
      <c r="Y15" s="9" t="s">
        <v>324</v>
      </c>
      <c r="Z15" s="9" t="s">
        <v>325</v>
      </c>
      <c r="AA15" s="9" t="s">
        <v>255</v>
      </c>
      <c r="AB15" s="9" t="s">
        <v>562</v>
      </c>
      <c r="AC15" s="241">
        <v>1.9237375993750174</v>
      </c>
      <c r="AD15" s="241">
        <v>3.7829999999999999</v>
      </c>
      <c r="AE15" s="241">
        <v>189.15199999999999</v>
      </c>
      <c r="AF15" s="239">
        <v>-6.1544969999999992</v>
      </c>
      <c r="AG15" s="239">
        <v>-4</v>
      </c>
      <c r="AI15" s="239">
        <v>1</v>
      </c>
      <c r="AJ15" s="239">
        <v>0.56000000000000005</v>
      </c>
      <c r="AK15" s="239">
        <v>1.5374999999999999</v>
      </c>
      <c r="AL15" s="239">
        <v>1.57</v>
      </c>
      <c r="AO15" s="22"/>
    </row>
    <row r="16" spans="3:41" x14ac:dyDescent="0.3">
      <c r="C16" s="28"/>
      <c r="D16" s="29" t="s">
        <v>580</v>
      </c>
      <c r="E16" s="28"/>
      <c r="F16" s="28"/>
      <c r="W16" s="9" t="s">
        <v>326</v>
      </c>
      <c r="X16" s="9" t="s">
        <v>327</v>
      </c>
      <c r="Y16" s="9" t="s">
        <v>324</v>
      </c>
      <c r="Z16" s="9" t="s">
        <v>325</v>
      </c>
      <c r="AA16" s="9" t="s">
        <v>255</v>
      </c>
      <c r="AB16" s="9" t="s">
        <v>562</v>
      </c>
      <c r="AC16" s="241">
        <v>-5.2355</v>
      </c>
      <c r="AD16" s="241">
        <v>4.4589999999999996</v>
      </c>
      <c r="AE16" s="241">
        <v>222.92500000000001</v>
      </c>
      <c r="AF16" s="239">
        <v>-5.9130000000000003</v>
      </c>
      <c r="AG16" s="239">
        <v>-2.323</v>
      </c>
      <c r="AI16" s="239">
        <v>0.58250000000000002</v>
      </c>
      <c r="AJ16" s="239">
        <v>0.57999999999999996</v>
      </c>
      <c r="AK16" s="239">
        <v>1.4775</v>
      </c>
      <c r="AL16" s="239">
        <v>1.48</v>
      </c>
      <c r="AO16" s="22"/>
    </row>
    <row r="17" spans="3:41" x14ac:dyDescent="0.3">
      <c r="C17" s="28"/>
      <c r="D17" s="192" t="s">
        <v>638</v>
      </c>
      <c r="E17" s="28"/>
      <c r="W17" s="9" t="s">
        <v>296</v>
      </c>
      <c r="X17" s="9" t="s">
        <v>297</v>
      </c>
      <c r="Y17" s="9" t="s">
        <v>298</v>
      </c>
      <c r="Z17" s="9" t="s">
        <v>299</v>
      </c>
      <c r="AA17" s="9" t="s">
        <v>255</v>
      </c>
      <c r="AB17" s="9" t="s">
        <v>562</v>
      </c>
      <c r="AC17" s="241">
        <v>3.3090000000000002</v>
      </c>
      <c r="AD17" s="241">
        <v>6.6230000000000002</v>
      </c>
      <c r="AE17" s="241">
        <v>331.15899999999999</v>
      </c>
      <c r="AF17" s="239">
        <v>-12.523</v>
      </c>
      <c r="AG17" s="239">
        <v>-15.404</v>
      </c>
      <c r="AI17" s="239">
        <v>1.5275000000000001</v>
      </c>
      <c r="AJ17" s="239">
        <v>1.5300000000000002</v>
      </c>
      <c r="AK17" s="239">
        <v>3.13</v>
      </c>
      <c r="AL17" s="239">
        <v>3.1325000000000003</v>
      </c>
      <c r="AO17" s="22"/>
    </row>
    <row r="18" spans="3:41" x14ac:dyDescent="0.3">
      <c r="C18" s="28"/>
      <c r="D18" s="28"/>
      <c r="E18" s="28"/>
      <c r="W18" s="9" t="s">
        <v>483</v>
      </c>
      <c r="X18" s="9" t="s">
        <v>484</v>
      </c>
      <c r="Y18" s="9" t="s">
        <v>481</v>
      </c>
      <c r="Z18" s="9" t="s">
        <v>482</v>
      </c>
      <c r="AA18" s="9" t="s">
        <v>410</v>
      </c>
      <c r="AB18" s="9" t="s">
        <v>563</v>
      </c>
      <c r="AC18" s="241">
        <v>1.3289353521861194</v>
      </c>
      <c r="AD18" s="241">
        <v>2.6583399999999999</v>
      </c>
      <c r="AE18" s="241">
        <v>132.917</v>
      </c>
      <c r="AF18" s="239">
        <v>-4.3460000000000001</v>
      </c>
      <c r="AG18" s="239">
        <v>-1.3466669999999998</v>
      </c>
      <c r="AI18" s="239">
        <v>0.33750000000000002</v>
      </c>
      <c r="AJ18" s="239">
        <v>-0.14000000000000001</v>
      </c>
      <c r="AK18" s="239">
        <v>0</v>
      </c>
      <c r="AL18" s="239">
        <v>0</v>
      </c>
      <c r="AO18" s="22"/>
    </row>
    <row r="19" spans="3:41" x14ac:dyDescent="0.3">
      <c r="C19" s="28"/>
      <c r="D19" s="29" t="s">
        <v>581</v>
      </c>
      <c r="E19" s="28"/>
      <c r="W19" s="9" t="s">
        <v>388</v>
      </c>
      <c r="X19" s="9" t="s">
        <v>389</v>
      </c>
      <c r="Y19" s="9" t="s">
        <v>386</v>
      </c>
      <c r="Z19" s="9" t="s">
        <v>387</v>
      </c>
      <c r="AA19" s="9" t="s">
        <v>255</v>
      </c>
      <c r="AB19" s="9" t="s">
        <v>562</v>
      </c>
      <c r="AC19" s="241">
        <v>1.2809158384899055</v>
      </c>
      <c r="AD19" s="241">
        <v>2.2770000000000001</v>
      </c>
      <c r="AE19" s="241">
        <v>113.864</v>
      </c>
      <c r="AF19" s="239">
        <v>-3.6534652823073257</v>
      </c>
      <c r="AG19" s="239">
        <v>-1.2850200000000001</v>
      </c>
      <c r="AI19" s="239">
        <v>0.18369000000000002</v>
      </c>
      <c r="AJ19" s="239">
        <v>0.18369000000000002</v>
      </c>
      <c r="AK19" s="239">
        <v>0.91336632057683131</v>
      </c>
      <c r="AL19" s="239">
        <v>0.92883272057683131</v>
      </c>
      <c r="AO19" s="22"/>
    </row>
    <row r="20" spans="3:41" x14ac:dyDescent="0.3">
      <c r="C20" s="28"/>
      <c r="D20" s="192" t="s">
        <v>640</v>
      </c>
      <c r="E20" s="28"/>
      <c r="W20" s="9" t="s">
        <v>390</v>
      </c>
      <c r="X20" s="9" t="s">
        <v>391</v>
      </c>
      <c r="Y20" s="9" t="s">
        <v>386</v>
      </c>
      <c r="Z20" s="9" t="s">
        <v>387</v>
      </c>
      <c r="AA20" s="9" t="s">
        <v>255</v>
      </c>
      <c r="AB20" s="9" t="s">
        <v>562</v>
      </c>
      <c r="AC20" s="241">
        <v>4.930819125484792</v>
      </c>
      <c r="AD20" s="241">
        <v>7.8140000000000001</v>
      </c>
      <c r="AE20" s="241">
        <v>390.71800000000002</v>
      </c>
      <c r="AF20" s="239">
        <v>-12.331786089819161</v>
      </c>
      <c r="AG20" s="239">
        <v>-3.9769200000000002</v>
      </c>
      <c r="AI20" s="239">
        <v>0</v>
      </c>
      <c r="AJ20" s="239">
        <v>0</v>
      </c>
      <c r="AK20" s="239">
        <v>3.0829465224547907</v>
      </c>
      <c r="AL20" s="239">
        <v>3.0986624024547909</v>
      </c>
      <c r="AO20" s="22"/>
    </row>
    <row r="21" spans="3:41" x14ac:dyDescent="0.3">
      <c r="C21" s="28"/>
      <c r="D21" s="28"/>
      <c r="E21" s="28"/>
      <c r="W21" s="9" t="s">
        <v>41</v>
      </c>
      <c r="X21" s="9" t="s">
        <v>42</v>
      </c>
      <c r="Y21" s="9" t="s">
        <v>565</v>
      </c>
      <c r="Z21" s="9" t="s">
        <v>615</v>
      </c>
      <c r="AA21" s="9" t="s">
        <v>4</v>
      </c>
      <c r="AB21" s="9" t="s">
        <v>565</v>
      </c>
      <c r="AC21" s="241">
        <v>26.02749099999998</v>
      </c>
      <c r="AD21" s="241">
        <v>7.9565799999999998</v>
      </c>
      <c r="AE21" s="241">
        <v>397.82900000000001</v>
      </c>
      <c r="AF21" s="239">
        <v>-13.009157</v>
      </c>
      <c r="AG21" s="239">
        <v>-11.057394</v>
      </c>
      <c r="AI21" s="239">
        <v>2.0590253333333335</v>
      </c>
      <c r="AJ21" s="239">
        <v>1.2073999999999998</v>
      </c>
      <c r="AK21" s="239">
        <v>3.2522500000000001</v>
      </c>
      <c r="AL21" s="239">
        <v>3.2522500000000001</v>
      </c>
      <c r="AO21" s="22"/>
    </row>
    <row r="22" spans="3:41" x14ac:dyDescent="0.3">
      <c r="C22" s="28"/>
      <c r="D22" s="29" t="s">
        <v>582</v>
      </c>
      <c r="E22" s="28"/>
      <c r="W22" s="9" t="s">
        <v>453</v>
      </c>
      <c r="X22" s="9" t="s">
        <v>454</v>
      </c>
      <c r="Y22" s="9" t="s">
        <v>455</v>
      </c>
      <c r="Z22" s="9" t="s">
        <v>456</v>
      </c>
      <c r="AA22" s="9" t="s">
        <v>410</v>
      </c>
      <c r="AB22" s="9" t="s">
        <v>563</v>
      </c>
      <c r="AC22" s="241">
        <v>5.268780000000028</v>
      </c>
      <c r="AD22" s="241">
        <v>6.9690000000000003</v>
      </c>
      <c r="AE22" s="241">
        <v>348.46100000000001</v>
      </c>
      <c r="AF22" s="239">
        <v>-9.3230000000000004</v>
      </c>
      <c r="AG22" s="239">
        <v>-8.0030000000000001</v>
      </c>
      <c r="AI22" s="239">
        <v>2.0606764638519999</v>
      </c>
      <c r="AJ22" s="239">
        <v>1.8301973477747049</v>
      </c>
      <c r="AK22" s="239">
        <v>2.33</v>
      </c>
      <c r="AL22" s="239">
        <v>2.33</v>
      </c>
      <c r="AO22" s="22"/>
    </row>
    <row r="23" spans="3:41" x14ac:dyDescent="0.3">
      <c r="C23" s="28"/>
      <c r="D23" s="192" t="s">
        <v>639</v>
      </c>
      <c r="E23" s="28"/>
      <c r="W23" s="9" t="s">
        <v>417</v>
      </c>
      <c r="X23" s="9" t="s">
        <v>418</v>
      </c>
      <c r="Y23" s="9" t="s">
        <v>419</v>
      </c>
      <c r="Z23" s="9" t="s">
        <v>420</v>
      </c>
      <c r="AA23" s="9" t="s">
        <v>410</v>
      </c>
      <c r="AB23" s="9" t="s">
        <v>563</v>
      </c>
      <c r="AC23" s="241">
        <v>4.9926891808985969</v>
      </c>
      <c r="AD23" s="241">
        <v>4.9000000000000004</v>
      </c>
      <c r="AE23" s="241">
        <v>500.322</v>
      </c>
      <c r="AF23" s="239">
        <v>-12.048293745569604</v>
      </c>
      <c r="AG23" s="239">
        <v>-10.342096256142721</v>
      </c>
      <c r="AI23" s="239">
        <v>2.585</v>
      </c>
      <c r="AJ23" s="239">
        <v>2.585</v>
      </c>
      <c r="AK23" s="239">
        <v>3.0074999999999998</v>
      </c>
      <c r="AL23" s="239">
        <v>3.0074999999999998</v>
      </c>
      <c r="AO23" s="22"/>
    </row>
    <row r="24" spans="3:41" x14ac:dyDescent="0.3">
      <c r="C24" s="28"/>
      <c r="D24" s="28"/>
      <c r="E24" s="28"/>
      <c r="W24" s="9" t="s">
        <v>71</v>
      </c>
      <c r="X24" s="9" t="s">
        <v>72</v>
      </c>
      <c r="Y24" s="9" t="s">
        <v>565</v>
      </c>
      <c r="Z24" s="9" t="s">
        <v>615</v>
      </c>
      <c r="AA24" s="9" t="s">
        <v>4</v>
      </c>
      <c r="AB24" s="9" t="s">
        <v>565</v>
      </c>
      <c r="AC24" s="241">
        <v>3.6934820000000181</v>
      </c>
      <c r="AD24" s="241">
        <v>7.3849999999999998</v>
      </c>
      <c r="AE24" s="241">
        <v>358.689482</v>
      </c>
      <c r="AF24" s="239">
        <v>-10.69</v>
      </c>
      <c r="AG24" s="239">
        <v>-10.5</v>
      </c>
      <c r="AI24" s="239">
        <v>1.84</v>
      </c>
      <c r="AJ24" s="239">
        <v>1.8399999999999999</v>
      </c>
      <c r="AK24" s="239">
        <v>2.6700000000000004</v>
      </c>
      <c r="AL24" s="239">
        <v>2.6700000000000004</v>
      </c>
      <c r="AO24" s="22"/>
    </row>
    <row r="25" spans="3:41" x14ac:dyDescent="0.3">
      <c r="C25" s="28"/>
      <c r="D25" s="28"/>
      <c r="E25" s="28"/>
      <c r="W25" s="9" t="s">
        <v>300</v>
      </c>
      <c r="X25" s="9" t="s">
        <v>301</v>
      </c>
      <c r="Y25" s="9" t="s">
        <v>298</v>
      </c>
      <c r="Z25" s="9" t="s">
        <v>299</v>
      </c>
      <c r="AA25" s="9" t="s">
        <v>255</v>
      </c>
      <c r="AB25" s="9" t="s">
        <v>562</v>
      </c>
      <c r="AC25" s="241">
        <v>1.0509990000000107</v>
      </c>
      <c r="AD25" s="241">
        <v>3.4089999999999998</v>
      </c>
      <c r="AE25" s="241">
        <v>215.75299999999999</v>
      </c>
      <c r="AF25" s="239">
        <v>-5.8140000000000001</v>
      </c>
      <c r="AG25" s="239">
        <v>-4.5999999999999996</v>
      </c>
      <c r="AI25" s="239">
        <v>1.1499999999999999</v>
      </c>
      <c r="AJ25" s="239">
        <v>1.1500000000000001</v>
      </c>
      <c r="AK25" s="239">
        <v>1.4525000000000001</v>
      </c>
      <c r="AL25" s="239">
        <v>1.45</v>
      </c>
      <c r="AO25" s="22"/>
    </row>
    <row r="26" spans="3:41" x14ac:dyDescent="0.3">
      <c r="C26" s="28"/>
      <c r="D26" s="28"/>
      <c r="E26" s="28"/>
      <c r="W26" s="9" t="s">
        <v>392</v>
      </c>
      <c r="X26" s="9" t="s">
        <v>393</v>
      </c>
      <c r="Y26" s="9" t="s">
        <v>386</v>
      </c>
      <c r="Z26" s="9" t="s">
        <v>387</v>
      </c>
      <c r="AA26" s="9" t="s">
        <v>255</v>
      </c>
      <c r="AB26" s="9" t="s">
        <v>562</v>
      </c>
      <c r="AC26" s="241">
        <v>3.9340000000000002</v>
      </c>
      <c r="AD26" s="241">
        <v>5.1100000000000003</v>
      </c>
      <c r="AE26" s="241">
        <v>255.642</v>
      </c>
      <c r="AF26" s="239">
        <v>-7.7990000000000004</v>
      </c>
      <c r="AG26" s="239">
        <v>-4</v>
      </c>
      <c r="AI26" s="239">
        <v>0.72150000000000003</v>
      </c>
      <c r="AJ26" s="239">
        <v>0.23799999999999999</v>
      </c>
      <c r="AK26" s="239">
        <v>1.9500000000000002</v>
      </c>
      <c r="AL26" s="239">
        <v>1.9500000000000002</v>
      </c>
      <c r="AO26" s="22"/>
    </row>
    <row r="27" spans="3:41" x14ac:dyDescent="0.3">
      <c r="C27" s="28"/>
      <c r="D27" s="28"/>
      <c r="E27" s="28"/>
      <c r="W27" s="9" t="s">
        <v>169</v>
      </c>
      <c r="X27" s="9" t="s">
        <v>170</v>
      </c>
      <c r="Y27" s="9" t="s">
        <v>171</v>
      </c>
      <c r="Z27" s="9" t="s">
        <v>172</v>
      </c>
      <c r="AA27" s="9" t="s">
        <v>106</v>
      </c>
      <c r="AB27" s="9" t="s">
        <v>567</v>
      </c>
      <c r="AC27" s="241">
        <v>0.99924900000006889</v>
      </c>
      <c r="AD27" s="241">
        <v>9.3879999999999999</v>
      </c>
      <c r="AE27" s="241">
        <v>853.94200000000001</v>
      </c>
      <c r="AF27" s="239">
        <v>-24.532800000000002</v>
      </c>
      <c r="AG27" s="239">
        <v>-26.801400000000001</v>
      </c>
      <c r="AI27" s="239">
        <v>6.7000000000000011</v>
      </c>
      <c r="AJ27" s="239">
        <v>9.6269999999999989</v>
      </c>
      <c r="AK27" s="239">
        <v>-6.133</v>
      </c>
      <c r="AL27" s="239">
        <v>-6.14</v>
      </c>
      <c r="AO27" s="22"/>
    </row>
    <row r="28" spans="3:41" x14ac:dyDescent="0.3">
      <c r="C28" s="28"/>
      <c r="D28" s="28"/>
      <c r="E28" s="28"/>
      <c r="W28" s="9" t="s">
        <v>8</v>
      </c>
      <c r="X28" s="9" t="s">
        <v>9</v>
      </c>
      <c r="Y28" s="9" t="s">
        <v>565</v>
      </c>
      <c r="Z28" s="9" t="s">
        <v>615</v>
      </c>
      <c r="AA28" s="9" t="s">
        <v>4</v>
      </c>
      <c r="AB28" s="9" t="s">
        <v>565</v>
      </c>
      <c r="AC28" s="241">
        <v>6.9748050462076208</v>
      </c>
      <c r="AD28" s="241">
        <v>6.9740000000000002</v>
      </c>
      <c r="AE28" s="241">
        <v>348.72199999999998</v>
      </c>
      <c r="AF28" s="239">
        <v>-8.7722580190469586</v>
      </c>
      <c r="AG28" s="239">
        <v>-7.8977209999999998</v>
      </c>
      <c r="AI28" s="239">
        <v>1.2842499999999999</v>
      </c>
      <c r="AJ28" s="239">
        <v>1.2842499999999999</v>
      </c>
      <c r="AK28" s="239">
        <v>2.1929999999999996</v>
      </c>
      <c r="AL28" s="239">
        <v>2.1929999999999996</v>
      </c>
      <c r="AO28" s="22"/>
    </row>
    <row r="29" spans="3:41" x14ac:dyDescent="0.3">
      <c r="C29" s="28"/>
      <c r="D29" s="28"/>
      <c r="E29" s="28"/>
      <c r="W29" s="9" t="s">
        <v>235</v>
      </c>
      <c r="X29" s="9" t="s">
        <v>236</v>
      </c>
      <c r="Y29" s="9" t="s">
        <v>237</v>
      </c>
      <c r="Z29" s="9" t="s">
        <v>238</v>
      </c>
      <c r="AA29" s="9" t="s">
        <v>106</v>
      </c>
      <c r="AB29" s="9" t="s">
        <v>567</v>
      </c>
      <c r="AC29" s="241">
        <v>1.4419999999999999</v>
      </c>
      <c r="AD29" s="241">
        <v>3.0190000000000001</v>
      </c>
      <c r="AE29" s="241">
        <v>149.18</v>
      </c>
      <c r="AF29" s="239">
        <v>-5.2919999999999998</v>
      </c>
      <c r="AG29" s="239">
        <v>-6.4969999999999999</v>
      </c>
      <c r="AI29" s="239">
        <v>0.42000000000000004</v>
      </c>
      <c r="AJ29" s="239">
        <v>0.38</v>
      </c>
      <c r="AK29" s="239">
        <v>0</v>
      </c>
      <c r="AL29" s="239">
        <v>0</v>
      </c>
      <c r="AO29" s="22"/>
    </row>
    <row r="30" spans="3:41" x14ac:dyDescent="0.3">
      <c r="W30" s="9" t="s">
        <v>439</v>
      </c>
      <c r="X30" s="9" t="s">
        <v>440</v>
      </c>
      <c r="Y30" s="9" t="s">
        <v>437</v>
      </c>
      <c r="Z30" s="9" t="s">
        <v>438</v>
      </c>
      <c r="AA30" s="9" t="s">
        <v>410</v>
      </c>
      <c r="AB30" s="9" t="s">
        <v>563</v>
      </c>
      <c r="AC30" s="241">
        <v>2.4323645274709853</v>
      </c>
      <c r="AD30" s="241">
        <v>4.7080000000000002</v>
      </c>
      <c r="AE30" s="241">
        <v>235.40100000000001</v>
      </c>
      <c r="AF30" s="239">
        <v>-6.7722940065186394</v>
      </c>
      <c r="AG30" s="239">
        <v>-5.0348055200000008</v>
      </c>
      <c r="AI30" s="239">
        <v>0.50842700000000007</v>
      </c>
      <c r="AJ30" s="239">
        <v>0</v>
      </c>
      <c r="AK30" s="239">
        <v>1.6932499999999999</v>
      </c>
      <c r="AL30" s="239">
        <v>1.6932499999999999</v>
      </c>
      <c r="AO30" s="22"/>
    </row>
    <row r="31" spans="3:41" x14ac:dyDescent="0.3">
      <c r="W31" s="9" t="s">
        <v>191</v>
      </c>
      <c r="X31" s="9" t="s">
        <v>192</v>
      </c>
      <c r="Y31" s="9" t="s">
        <v>189</v>
      </c>
      <c r="Z31" s="9" t="s">
        <v>190</v>
      </c>
      <c r="AA31" s="9" t="s">
        <v>106</v>
      </c>
      <c r="AB31" s="9" t="s">
        <v>567</v>
      </c>
      <c r="AC31" s="241">
        <v>2.6958808251363227</v>
      </c>
      <c r="AD31" s="241">
        <v>1.1020000000000001</v>
      </c>
      <c r="AE31" s="241">
        <v>192.66300000000001</v>
      </c>
      <c r="AF31" s="239">
        <v>-2.1720010000000003</v>
      </c>
      <c r="AG31" s="239">
        <v>-7.9966119999999989</v>
      </c>
      <c r="AI31" s="239">
        <v>0.38500000000000001</v>
      </c>
      <c r="AJ31" s="239">
        <v>0.68</v>
      </c>
      <c r="AK31" s="239">
        <v>0</v>
      </c>
      <c r="AL31" s="239">
        <v>0</v>
      </c>
      <c r="AO31" s="22"/>
    </row>
    <row r="32" spans="3:41" x14ac:dyDescent="0.3">
      <c r="W32" s="9" t="s">
        <v>5</v>
      </c>
      <c r="X32" s="9" t="s">
        <v>46</v>
      </c>
      <c r="Y32" s="9" t="s">
        <v>565</v>
      </c>
      <c r="Z32" s="9" t="s">
        <v>615</v>
      </c>
      <c r="AA32" s="9" t="s">
        <v>4</v>
      </c>
      <c r="AB32" s="9" t="s">
        <v>565</v>
      </c>
      <c r="AC32" s="241">
        <v>13.865745967986877</v>
      </c>
      <c r="AD32" s="241">
        <v>4.7219999999999995</v>
      </c>
      <c r="AE32" s="241">
        <v>248.75077002258732</v>
      </c>
      <c r="AF32" s="239">
        <v>-9.6956897158309854</v>
      </c>
      <c r="AG32" s="239">
        <v>-11.043418947729283</v>
      </c>
      <c r="AI32" s="239">
        <v>2.8194980250000001</v>
      </c>
      <c r="AJ32" s="239">
        <v>2.39657332125</v>
      </c>
      <c r="AK32" s="239">
        <v>2.8194980249999997</v>
      </c>
      <c r="AL32" s="239">
        <v>2.39657332125</v>
      </c>
      <c r="AO32" s="22"/>
    </row>
    <row r="33" spans="23:41" x14ac:dyDescent="0.3">
      <c r="W33" s="9" t="s">
        <v>302</v>
      </c>
      <c r="X33" s="9" t="s">
        <v>303</v>
      </c>
      <c r="Y33" s="9" t="s">
        <v>298</v>
      </c>
      <c r="Z33" s="9" t="s">
        <v>299</v>
      </c>
      <c r="AA33" s="9" t="s">
        <v>255</v>
      </c>
      <c r="AB33" s="9" t="s">
        <v>562</v>
      </c>
      <c r="AC33" s="241">
        <v>1.173628659827431</v>
      </c>
      <c r="AD33" s="241">
        <v>4.6779999999999999</v>
      </c>
      <c r="AE33" s="241">
        <v>233.893</v>
      </c>
      <c r="AF33" s="239">
        <v>-5.2159774371558427</v>
      </c>
      <c r="AG33" s="239">
        <v>-5.28</v>
      </c>
      <c r="AI33" s="239">
        <v>1.3199999999999998</v>
      </c>
      <c r="AJ33" s="239">
        <v>2.5</v>
      </c>
      <c r="AK33" s="239">
        <v>2.6240000000000006</v>
      </c>
      <c r="AL33" s="239">
        <v>3.80125</v>
      </c>
      <c r="AO33" s="22"/>
    </row>
    <row r="34" spans="23:41" x14ac:dyDescent="0.3">
      <c r="W34" s="9" t="s">
        <v>485</v>
      </c>
      <c r="X34" s="9" t="s">
        <v>486</v>
      </c>
      <c r="Y34" s="9" t="s">
        <v>481</v>
      </c>
      <c r="Z34" s="9" t="s">
        <v>482</v>
      </c>
      <c r="AA34" s="9" t="s">
        <v>410</v>
      </c>
      <c r="AB34" s="9" t="s">
        <v>563</v>
      </c>
      <c r="AC34" s="241">
        <v>3.1443668763302268</v>
      </c>
      <c r="AD34" s="241">
        <v>6.2889999999999997</v>
      </c>
      <c r="AE34" s="241">
        <v>305.931219</v>
      </c>
      <c r="AF34" s="239">
        <v>-7.8941426501648335</v>
      </c>
      <c r="AG34" s="239">
        <v>-9.4060000000000006</v>
      </c>
      <c r="AI34" s="239">
        <v>2.3515000000000001</v>
      </c>
      <c r="AJ34" s="239">
        <v>1.7483100000000003</v>
      </c>
      <c r="AK34" s="239">
        <v>1.9724999999999999</v>
      </c>
      <c r="AL34" s="239">
        <v>1.4183999999999999</v>
      </c>
      <c r="AO34" s="22"/>
    </row>
    <row r="35" spans="23:41" x14ac:dyDescent="0.3">
      <c r="W35" s="9" t="s">
        <v>328</v>
      </c>
      <c r="X35" s="9" t="s">
        <v>329</v>
      </c>
      <c r="Y35" s="9" t="s">
        <v>324</v>
      </c>
      <c r="Z35" s="9" t="s">
        <v>325</v>
      </c>
      <c r="AA35" s="9" t="s">
        <v>255</v>
      </c>
      <c r="AB35" s="9" t="s">
        <v>562</v>
      </c>
      <c r="AC35" s="241">
        <v>2.2789043943176512</v>
      </c>
      <c r="AD35" s="241">
        <v>4.2690000000000001</v>
      </c>
      <c r="AE35" s="241">
        <v>213.43799999999999</v>
      </c>
      <c r="AF35" s="239">
        <v>-6.4036960632147002</v>
      </c>
      <c r="AG35" s="239">
        <v>-5.4160000000000004</v>
      </c>
      <c r="AI35" s="239">
        <v>0.82000000000000006</v>
      </c>
      <c r="AJ35" s="239">
        <v>0.49000000000000005</v>
      </c>
      <c r="AK35" s="239">
        <v>1.5999999999999999</v>
      </c>
      <c r="AL35" s="239">
        <v>1.5999999999999999</v>
      </c>
      <c r="AO35" s="22"/>
    </row>
    <row r="36" spans="23:41" x14ac:dyDescent="0.3">
      <c r="W36" s="9" t="s">
        <v>10</v>
      </c>
      <c r="X36" s="9" t="s">
        <v>11</v>
      </c>
      <c r="Y36" s="9" t="s">
        <v>565</v>
      </c>
      <c r="Z36" s="9" t="s">
        <v>615</v>
      </c>
      <c r="AA36" s="9" t="s">
        <v>4</v>
      </c>
      <c r="AB36" s="9" t="s">
        <v>565</v>
      </c>
      <c r="AC36" s="241">
        <v>3.40457000035682</v>
      </c>
      <c r="AD36" s="241">
        <v>6.8220000000000001</v>
      </c>
      <c r="AE36" s="241">
        <v>341.08499999999998</v>
      </c>
      <c r="AF36" s="239">
        <v>-10.955838588934368</v>
      </c>
      <c r="AG36" s="239">
        <v>-5.52867</v>
      </c>
      <c r="AI36" s="239">
        <v>2.0460000000000003</v>
      </c>
      <c r="AJ36" s="239">
        <v>1.5740000000000001</v>
      </c>
      <c r="AK36" s="239">
        <v>2.7389595</v>
      </c>
      <c r="AL36" s="239">
        <v>2.7389595</v>
      </c>
      <c r="AO36" s="22"/>
    </row>
    <row r="37" spans="23:41" x14ac:dyDescent="0.3">
      <c r="W37" s="9" t="s">
        <v>457</v>
      </c>
      <c r="X37" s="9" t="s">
        <v>458</v>
      </c>
      <c r="Y37" s="9" t="s">
        <v>455</v>
      </c>
      <c r="Z37" s="9" t="s">
        <v>456</v>
      </c>
      <c r="AA37" s="9" t="s">
        <v>410</v>
      </c>
      <c r="AB37" s="9" t="s">
        <v>563</v>
      </c>
      <c r="AC37" s="241">
        <v>-7.300383958884515</v>
      </c>
      <c r="AD37" s="241">
        <v>11.659000000000001</v>
      </c>
      <c r="AE37" s="241">
        <v>582.95342531096446</v>
      </c>
      <c r="AF37" s="239">
        <v>-18.194150498048625</v>
      </c>
      <c r="AG37" s="239">
        <v>-17.985519389536417</v>
      </c>
      <c r="AI37" s="239">
        <v>3.8849999999999998</v>
      </c>
      <c r="AJ37" s="239">
        <v>3.6349999999999998</v>
      </c>
      <c r="AK37" s="239">
        <v>0</v>
      </c>
      <c r="AL37" s="239">
        <v>0</v>
      </c>
      <c r="AO37" s="22"/>
    </row>
    <row r="38" spans="23:41" x14ac:dyDescent="0.3">
      <c r="W38" s="9" t="s">
        <v>207</v>
      </c>
      <c r="X38" s="9" t="s">
        <v>208</v>
      </c>
      <c r="Y38" s="9" t="s">
        <v>616</v>
      </c>
      <c r="Z38" s="9" t="s">
        <v>206</v>
      </c>
      <c r="AA38" s="9" t="s">
        <v>106</v>
      </c>
      <c r="AB38" s="9" t="s">
        <v>567</v>
      </c>
      <c r="AC38" s="241">
        <v>0.73850559002501537</v>
      </c>
      <c r="AD38" s="241">
        <v>1.4770000000000001</v>
      </c>
      <c r="AE38" s="241">
        <v>73.850375</v>
      </c>
      <c r="AF38" s="239">
        <v>-2.5040693200000002</v>
      </c>
      <c r="AG38" s="239">
        <v>-5.9816670000000007</v>
      </c>
      <c r="AI38" s="239">
        <v>1.6394299999999999</v>
      </c>
      <c r="AJ38" s="239">
        <v>1.12618</v>
      </c>
      <c r="AK38" s="239">
        <v>0.625</v>
      </c>
      <c r="AL38" s="239">
        <v>0.625</v>
      </c>
      <c r="AO38" s="22"/>
    </row>
    <row r="39" spans="23:41" x14ac:dyDescent="0.3">
      <c r="W39" s="9" t="s">
        <v>102</v>
      </c>
      <c r="X39" s="9" t="s">
        <v>103</v>
      </c>
      <c r="Y39" s="9" t="s">
        <v>104</v>
      </c>
      <c r="Z39" s="9" t="s">
        <v>105</v>
      </c>
      <c r="AA39" s="9" t="s">
        <v>106</v>
      </c>
      <c r="AB39" s="9" t="s">
        <v>567</v>
      </c>
      <c r="AC39" s="241">
        <v>5.0907621851713634</v>
      </c>
      <c r="AD39" s="241">
        <v>10.178000000000001</v>
      </c>
      <c r="AE39" s="241">
        <v>508.9141668954282</v>
      </c>
      <c r="AF39" s="239">
        <v>-14.309762098021704</v>
      </c>
      <c r="AG39" s="239">
        <v>-11.587419985204544</v>
      </c>
      <c r="AI39" s="239">
        <v>2.7726697500000004</v>
      </c>
      <c r="AJ39" s="239">
        <v>3.0448114166666667</v>
      </c>
      <c r="AK39" s="239">
        <v>4.0442499999999999</v>
      </c>
      <c r="AL39" s="239">
        <v>3.5448916666666666</v>
      </c>
      <c r="AO39" s="22"/>
    </row>
    <row r="40" spans="23:41" x14ac:dyDescent="0.3">
      <c r="W40" s="9" t="s">
        <v>459</v>
      </c>
      <c r="X40" s="9" t="s">
        <v>460</v>
      </c>
      <c r="Y40" s="9" t="s">
        <v>455</v>
      </c>
      <c r="Z40" s="9" t="s">
        <v>456</v>
      </c>
      <c r="AA40" s="9" t="s">
        <v>410</v>
      </c>
      <c r="AB40" s="9" t="s">
        <v>563</v>
      </c>
      <c r="AC40" s="241">
        <v>0</v>
      </c>
      <c r="AD40" s="241">
        <v>1.41</v>
      </c>
      <c r="AE40" s="241">
        <v>144.30199999999999</v>
      </c>
      <c r="AF40" s="239">
        <v>-4.1845823698447235</v>
      </c>
      <c r="AG40" s="239">
        <v>-3.6392356443554692</v>
      </c>
      <c r="AI40" s="239">
        <v>0.63</v>
      </c>
      <c r="AJ40" s="239">
        <v>0.63</v>
      </c>
      <c r="AK40" s="239">
        <v>1.0462500000000001</v>
      </c>
      <c r="AL40" s="239">
        <v>1.0462500000000001</v>
      </c>
      <c r="AO40" s="22"/>
    </row>
    <row r="41" spans="23:41" x14ac:dyDescent="0.3">
      <c r="W41" s="9" t="s">
        <v>74</v>
      </c>
      <c r="X41" s="9" t="s">
        <v>75</v>
      </c>
      <c r="Y41" s="9" t="s">
        <v>565</v>
      </c>
      <c r="Z41" s="9" t="s">
        <v>615</v>
      </c>
      <c r="AA41" s="9" t="s">
        <v>4</v>
      </c>
      <c r="AB41" s="9" t="s">
        <v>565</v>
      </c>
      <c r="AC41" s="241">
        <v>-19.931765592050446</v>
      </c>
      <c r="AD41" s="241">
        <v>3.2982499999999999</v>
      </c>
      <c r="AE41" s="241">
        <v>409.56799999999998</v>
      </c>
      <c r="AF41" s="239">
        <v>-12.7845765361388</v>
      </c>
      <c r="AG41" s="239">
        <v>-14.000111937451129</v>
      </c>
      <c r="AI41" s="239">
        <v>1.7523722826371033</v>
      </c>
      <c r="AJ41" s="239">
        <v>1.5643316378376102</v>
      </c>
      <c r="AK41" s="239">
        <v>0</v>
      </c>
      <c r="AL41" s="239">
        <v>0</v>
      </c>
      <c r="AO41" s="22"/>
    </row>
    <row r="42" spans="23:41" x14ac:dyDescent="0.3">
      <c r="W42" s="9" t="s">
        <v>266</v>
      </c>
      <c r="X42" s="9" t="s">
        <v>267</v>
      </c>
      <c r="Y42" s="9" t="s">
        <v>268</v>
      </c>
      <c r="Z42" s="9" t="s">
        <v>269</v>
      </c>
      <c r="AA42" s="9" t="s">
        <v>255</v>
      </c>
      <c r="AB42" s="9" t="s">
        <v>562</v>
      </c>
      <c r="AC42" s="241">
        <v>5.0480218381250745</v>
      </c>
      <c r="AD42" s="241">
        <v>13.842000000000001</v>
      </c>
      <c r="AE42" s="241">
        <v>692.12199999999996</v>
      </c>
      <c r="AF42" s="239">
        <v>-18.052761425</v>
      </c>
      <c r="AG42" s="239">
        <v>-2.8180000000000001</v>
      </c>
      <c r="AI42" s="239">
        <v>0.70500000000000007</v>
      </c>
      <c r="AJ42" s="239">
        <v>0.71</v>
      </c>
      <c r="AK42" s="239">
        <v>0.70500000000000007</v>
      </c>
      <c r="AL42" s="239">
        <v>0.71</v>
      </c>
      <c r="AO42" s="22"/>
    </row>
    <row r="43" spans="23:41" x14ac:dyDescent="0.3">
      <c r="W43" s="9" t="s">
        <v>284</v>
      </c>
      <c r="X43" s="9" t="s">
        <v>285</v>
      </c>
      <c r="Y43" s="9" t="s">
        <v>286</v>
      </c>
      <c r="Z43" s="9" t="s">
        <v>287</v>
      </c>
      <c r="AA43" s="9" t="s">
        <v>255</v>
      </c>
      <c r="AB43" s="9" t="s">
        <v>562</v>
      </c>
      <c r="AC43" s="241">
        <v>1.3254400000000024</v>
      </c>
      <c r="AD43" s="241">
        <v>2.6070000000000002</v>
      </c>
      <c r="AE43" s="241">
        <v>130.33600000000001</v>
      </c>
      <c r="AF43" s="239">
        <v>-4.9061599999999999</v>
      </c>
      <c r="AG43" s="239">
        <v>-1.9470000000000001</v>
      </c>
      <c r="AI43" s="239">
        <v>0.41500000000000004</v>
      </c>
      <c r="AJ43" s="239">
        <v>0.41500000000000004</v>
      </c>
      <c r="AK43" s="239">
        <v>0.41500000000000004</v>
      </c>
      <c r="AL43" s="239">
        <v>0.41500000000000004</v>
      </c>
      <c r="AO43" s="22"/>
    </row>
    <row r="44" spans="23:41" x14ac:dyDescent="0.3">
      <c r="W44" s="9" t="s">
        <v>441</v>
      </c>
      <c r="X44" s="9" t="s">
        <v>442</v>
      </c>
      <c r="Y44" s="9" t="s">
        <v>437</v>
      </c>
      <c r="Z44" s="9" t="s">
        <v>438</v>
      </c>
      <c r="AA44" s="9" t="s">
        <v>410</v>
      </c>
      <c r="AB44" s="9" t="s">
        <v>563</v>
      </c>
      <c r="AC44" s="241">
        <v>2.7581515076300711</v>
      </c>
      <c r="AD44" s="241">
        <v>5.5481999999999996</v>
      </c>
      <c r="AE44" s="241">
        <v>275.77699999999999</v>
      </c>
      <c r="AF44" s="239">
        <v>-7.7484123998617083</v>
      </c>
      <c r="AG44" s="239">
        <v>-5.4026193999999998</v>
      </c>
      <c r="AI44" s="239">
        <v>1.2377500000000001</v>
      </c>
      <c r="AJ44" s="239">
        <v>1.24</v>
      </c>
      <c r="AK44" s="239">
        <v>1.9372499999999997</v>
      </c>
      <c r="AL44" s="239">
        <v>1.94</v>
      </c>
      <c r="AO44" s="22"/>
    </row>
    <row r="45" spans="23:41" x14ac:dyDescent="0.3">
      <c r="W45" s="9" t="s">
        <v>378</v>
      </c>
      <c r="X45" s="9" t="s">
        <v>379</v>
      </c>
      <c r="Y45" s="9" t="s">
        <v>374</v>
      </c>
      <c r="Z45" s="9" t="s">
        <v>375</v>
      </c>
      <c r="AA45" s="9" t="s">
        <v>255</v>
      </c>
      <c r="AB45" s="9" t="s">
        <v>562</v>
      </c>
      <c r="AC45" s="241">
        <v>4.1255152732000573</v>
      </c>
      <c r="AD45" s="241">
        <v>8.1989999999999998</v>
      </c>
      <c r="AE45" s="241">
        <v>409.95699999999999</v>
      </c>
      <c r="AF45" s="239">
        <v>-11.3635856</v>
      </c>
      <c r="AG45" s="239">
        <v>-5.0701999999999998</v>
      </c>
      <c r="AI45" s="239">
        <v>0.55874999999999997</v>
      </c>
      <c r="AJ45" s="239">
        <v>0.55874999999999997</v>
      </c>
      <c r="AK45" s="239">
        <v>2.8409999999999997</v>
      </c>
      <c r="AL45" s="239">
        <v>2.8409999999999997</v>
      </c>
      <c r="AO45" s="22"/>
    </row>
    <row r="46" spans="23:41" x14ac:dyDescent="0.3">
      <c r="W46" s="9" t="s">
        <v>501</v>
      </c>
      <c r="X46" s="9" t="s">
        <v>502</v>
      </c>
      <c r="Y46" s="9" t="s">
        <v>503</v>
      </c>
      <c r="Z46" s="9" t="s">
        <v>504</v>
      </c>
      <c r="AA46" s="9" t="s">
        <v>410</v>
      </c>
      <c r="AB46" s="9" t="s">
        <v>563</v>
      </c>
      <c r="AC46" s="241">
        <v>12.614140000000013</v>
      </c>
      <c r="AD46" s="241">
        <v>0</v>
      </c>
      <c r="AE46" s="241">
        <v>896.68200000000002</v>
      </c>
      <c r="AF46" s="239">
        <v>-34.509</v>
      </c>
      <c r="AG46" s="239">
        <v>-0.437</v>
      </c>
      <c r="AI46" s="239">
        <v>0.62324999999999997</v>
      </c>
      <c r="AJ46" s="239">
        <v>0.624</v>
      </c>
      <c r="AK46" s="239">
        <v>8.6272500000000001</v>
      </c>
      <c r="AL46" s="239">
        <v>8.6272500000000001</v>
      </c>
      <c r="AO46" s="22"/>
    </row>
    <row r="47" spans="23:41" x14ac:dyDescent="0.3">
      <c r="W47" s="9" t="s">
        <v>134</v>
      </c>
      <c r="X47" s="9" t="s">
        <v>135</v>
      </c>
      <c r="Y47" s="9" t="s">
        <v>128</v>
      </c>
      <c r="Z47" s="9" t="s">
        <v>129</v>
      </c>
      <c r="AA47" s="9" t="s">
        <v>106</v>
      </c>
      <c r="AB47" s="9" t="s">
        <v>567</v>
      </c>
      <c r="AC47" s="241">
        <v>5.400034595121979</v>
      </c>
      <c r="AD47" s="241">
        <v>7.2060000000000004</v>
      </c>
      <c r="AE47" s="241">
        <v>360.31083000000001</v>
      </c>
      <c r="AF47" s="239">
        <v>-10.750999999999999</v>
      </c>
      <c r="AG47" s="239">
        <v>-5.3390000000000004</v>
      </c>
      <c r="AI47" s="239">
        <v>1.3354999999999999</v>
      </c>
      <c r="AJ47" s="239">
        <v>1.4380000000000002</v>
      </c>
      <c r="AK47" s="239">
        <v>2.6877500000000003</v>
      </c>
      <c r="AL47" s="239">
        <v>2.6877500000000003</v>
      </c>
      <c r="AO47" s="22"/>
    </row>
    <row r="48" spans="23:41" x14ac:dyDescent="0.3">
      <c r="W48" s="9" t="s">
        <v>288</v>
      </c>
      <c r="X48" s="9" t="s">
        <v>289</v>
      </c>
      <c r="Y48" s="9" t="s">
        <v>286</v>
      </c>
      <c r="Z48" s="9" t="s">
        <v>287</v>
      </c>
      <c r="AA48" s="9" t="s">
        <v>255</v>
      </c>
      <c r="AB48" s="9" t="s">
        <v>562</v>
      </c>
      <c r="AC48" s="241">
        <v>4.4885599999999979</v>
      </c>
      <c r="AD48" s="241">
        <v>7.9669999999999996</v>
      </c>
      <c r="AE48" s="241">
        <v>398.37200000000001</v>
      </c>
      <c r="AF48" s="239">
        <v>-14.672000000000001</v>
      </c>
      <c r="AG48" s="239">
        <v>-3.5569999999999999</v>
      </c>
      <c r="AI48" s="239">
        <v>0.89</v>
      </c>
      <c r="AJ48" s="239">
        <v>0.98</v>
      </c>
      <c r="AK48" s="239">
        <v>3.6674999999999995</v>
      </c>
      <c r="AL48" s="239">
        <v>3.67</v>
      </c>
      <c r="AO48" s="22"/>
    </row>
    <row r="49" spans="23:41" x14ac:dyDescent="0.3">
      <c r="W49" s="9" t="s">
        <v>48</v>
      </c>
      <c r="X49" s="9" t="s">
        <v>49</v>
      </c>
      <c r="Y49" s="9" t="s">
        <v>565</v>
      </c>
      <c r="Z49" s="9" t="s">
        <v>615</v>
      </c>
      <c r="AA49" s="9" t="s">
        <v>4</v>
      </c>
      <c r="AB49" s="9" t="s">
        <v>565</v>
      </c>
      <c r="AC49" s="241">
        <v>-1.6622419835766777E-4</v>
      </c>
      <c r="AD49" s="241">
        <v>8.4629999999999992</v>
      </c>
      <c r="AE49" s="241">
        <v>418.57100000000003</v>
      </c>
      <c r="AF49" s="239">
        <v>-13.523379811942489</v>
      </c>
      <c r="AG49" s="239">
        <v>-16.555000221942603</v>
      </c>
      <c r="AI49" s="239">
        <v>3.3988789227560243</v>
      </c>
      <c r="AJ49" s="239">
        <v>1.8649999999999998</v>
      </c>
      <c r="AK49" s="239">
        <v>3.39</v>
      </c>
      <c r="AL49" s="239">
        <v>1.86</v>
      </c>
      <c r="AO49" s="22"/>
    </row>
    <row r="50" spans="23:41" x14ac:dyDescent="0.3">
      <c r="W50" s="9" t="s">
        <v>209</v>
      </c>
      <c r="X50" s="9" t="s">
        <v>210</v>
      </c>
      <c r="Y50" s="9" t="s">
        <v>616</v>
      </c>
      <c r="Z50" s="9" t="s">
        <v>206</v>
      </c>
      <c r="AA50" s="9" t="s">
        <v>106</v>
      </c>
      <c r="AB50" s="9" t="s">
        <v>567</v>
      </c>
      <c r="AC50" s="241">
        <v>6.0198709550000498</v>
      </c>
      <c r="AD50" s="241">
        <v>11.762</v>
      </c>
      <c r="AE50" s="241">
        <v>588.10500000000002</v>
      </c>
      <c r="AF50" s="239">
        <v>9.0477189353471221</v>
      </c>
      <c r="AG50" s="239">
        <v>-18.583617367524685</v>
      </c>
      <c r="AI50" s="239">
        <v>1.796119978403707</v>
      </c>
      <c r="AJ50" s="239">
        <v>1.796119978403707</v>
      </c>
      <c r="AK50" s="239">
        <v>2.1657355089867449</v>
      </c>
      <c r="AL50" s="239">
        <v>2.1657355089867449</v>
      </c>
      <c r="AO50" s="22"/>
    </row>
    <row r="51" spans="23:41" x14ac:dyDescent="0.3">
      <c r="W51" s="9" t="s">
        <v>330</v>
      </c>
      <c r="X51" s="9" t="s">
        <v>331</v>
      </c>
      <c r="Y51" s="9" t="s">
        <v>324</v>
      </c>
      <c r="Z51" s="9" t="s">
        <v>325</v>
      </c>
      <c r="AA51" s="9" t="s">
        <v>255</v>
      </c>
      <c r="AB51" s="9" t="s">
        <v>562</v>
      </c>
      <c r="AC51" s="241">
        <v>4.7350000000000003</v>
      </c>
      <c r="AD51" s="241">
        <v>9.4700000000000006</v>
      </c>
      <c r="AE51" s="241">
        <v>473.50099999999998</v>
      </c>
      <c r="AF51" s="239">
        <v>-14.023999999999999</v>
      </c>
      <c r="AG51" s="239">
        <v>-10</v>
      </c>
      <c r="AI51" s="239">
        <v>1.67</v>
      </c>
      <c r="AJ51" s="239">
        <v>1.1300000000000001</v>
      </c>
      <c r="AK51" s="239">
        <v>3.5100000000000002</v>
      </c>
      <c r="AL51" s="239">
        <v>3.5100000000000002</v>
      </c>
      <c r="AO51" s="22"/>
    </row>
    <row r="52" spans="23:41" x14ac:dyDescent="0.3">
      <c r="W52" s="9" t="s">
        <v>219</v>
      </c>
      <c r="X52" s="9" t="s">
        <v>220</v>
      </c>
      <c r="Y52" s="9" t="s">
        <v>221</v>
      </c>
      <c r="Z52" s="9" t="s">
        <v>222</v>
      </c>
      <c r="AA52" s="9" t="s">
        <v>106</v>
      </c>
      <c r="AB52" s="9" t="s">
        <v>567</v>
      </c>
      <c r="AC52" s="241">
        <v>3.0450326431223655</v>
      </c>
      <c r="AD52" s="241">
        <v>6.0910000000000002</v>
      </c>
      <c r="AE52" s="241">
        <v>299.97399999999999</v>
      </c>
      <c r="AF52" s="239">
        <v>-9.1820000000000004</v>
      </c>
      <c r="AG52" s="239">
        <v>-5.8390000000000004</v>
      </c>
      <c r="AI52" s="239">
        <v>1.06975</v>
      </c>
      <c r="AJ52" s="239">
        <v>1.0680000000000001</v>
      </c>
      <c r="AK52" s="239">
        <v>0.44</v>
      </c>
      <c r="AL52" s="239">
        <v>0.44</v>
      </c>
      <c r="AO52" s="22"/>
    </row>
    <row r="53" spans="23:41" x14ac:dyDescent="0.3">
      <c r="W53" s="9" t="s">
        <v>354</v>
      </c>
      <c r="X53" s="9" t="s">
        <v>355</v>
      </c>
      <c r="Y53" s="9" t="s">
        <v>356</v>
      </c>
      <c r="Z53" s="9" t="s">
        <v>357</v>
      </c>
      <c r="AA53" s="9" t="s">
        <v>255</v>
      </c>
      <c r="AB53" s="9" t="s">
        <v>562</v>
      </c>
      <c r="AC53" s="241">
        <v>3.6111336553854052</v>
      </c>
      <c r="AD53" s="241">
        <v>6.859</v>
      </c>
      <c r="AE53" s="241">
        <v>342.97399999999999</v>
      </c>
      <c r="AF53" s="239">
        <v>-11.781476796995429</v>
      </c>
      <c r="AG53" s="239">
        <v>-5.0000000000000009</v>
      </c>
      <c r="AI53" s="239">
        <v>1.25</v>
      </c>
      <c r="AJ53" s="239">
        <v>0</v>
      </c>
      <c r="AK53" s="239">
        <v>2.9452500000000001</v>
      </c>
      <c r="AL53" s="239">
        <v>2.95</v>
      </c>
      <c r="AO53" s="22"/>
    </row>
    <row r="54" spans="23:41" x14ac:dyDescent="0.3">
      <c r="W54" s="9" t="s">
        <v>239</v>
      </c>
      <c r="X54" s="9" t="s">
        <v>240</v>
      </c>
      <c r="Y54" s="9" t="s">
        <v>237</v>
      </c>
      <c r="Z54" s="9" t="s">
        <v>238</v>
      </c>
      <c r="AA54" s="9" t="s">
        <v>106</v>
      </c>
      <c r="AB54" s="9" t="s">
        <v>567</v>
      </c>
      <c r="AC54" s="241">
        <v>0.504</v>
      </c>
      <c r="AD54" s="241">
        <v>2.7</v>
      </c>
      <c r="AE54" s="241">
        <v>134.99</v>
      </c>
      <c r="AF54" s="239">
        <v>-3.89</v>
      </c>
      <c r="AG54" s="239">
        <v>-6.6429999999999998</v>
      </c>
      <c r="AI54" s="239">
        <v>3.5500000000000003</v>
      </c>
      <c r="AJ54" s="239">
        <v>3.5500000000000003</v>
      </c>
      <c r="AK54" s="239">
        <v>0.97250000000000003</v>
      </c>
      <c r="AL54" s="239">
        <v>0.98</v>
      </c>
      <c r="AO54" s="22"/>
    </row>
    <row r="55" spans="23:41" x14ac:dyDescent="0.3">
      <c r="W55" s="9" t="s">
        <v>461</v>
      </c>
      <c r="X55" s="9" t="s">
        <v>462</v>
      </c>
      <c r="Y55" s="9" t="s">
        <v>455</v>
      </c>
      <c r="Z55" s="9" t="s">
        <v>456</v>
      </c>
      <c r="AA55" s="9" t="s">
        <v>410</v>
      </c>
      <c r="AB55" s="9" t="s">
        <v>563</v>
      </c>
      <c r="AC55" s="241">
        <v>-4.9343500000000056</v>
      </c>
      <c r="AD55" s="241">
        <v>0.04</v>
      </c>
      <c r="AE55" s="241">
        <v>186.166</v>
      </c>
      <c r="AF55" s="239">
        <v>-6.0270000000000001</v>
      </c>
      <c r="AG55" s="239">
        <v>-5.2169999999999996</v>
      </c>
      <c r="AI55" s="239">
        <v>0.86</v>
      </c>
      <c r="AJ55" s="239">
        <v>0</v>
      </c>
      <c r="AK55" s="239">
        <v>0.43999999999999995</v>
      </c>
      <c r="AL55" s="239">
        <v>0.43999999999999995</v>
      </c>
      <c r="AO55" s="22"/>
    </row>
    <row r="56" spans="23:41" x14ac:dyDescent="0.3">
      <c r="W56" s="9" t="s">
        <v>463</v>
      </c>
      <c r="X56" s="9" t="s">
        <v>464</v>
      </c>
      <c r="Y56" s="9" t="s">
        <v>455</v>
      </c>
      <c r="Z56" s="9" t="s">
        <v>456</v>
      </c>
      <c r="AA56" s="9" t="s">
        <v>410</v>
      </c>
      <c r="AB56" s="9" t="s">
        <v>563</v>
      </c>
      <c r="AC56" s="241">
        <v>-6.120934089447168</v>
      </c>
      <c r="AD56" s="241">
        <v>1.5994999999999999</v>
      </c>
      <c r="AE56" s="241">
        <v>225.27500000000001</v>
      </c>
      <c r="AF56" s="239">
        <v>-6.0229221168421949</v>
      </c>
      <c r="AG56" s="239">
        <v>-5.3388720363936448</v>
      </c>
      <c r="AI56" s="239">
        <v>1.335</v>
      </c>
      <c r="AJ56" s="239">
        <v>0.91799999999999993</v>
      </c>
      <c r="AK56" s="239">
        <v>1.5049999999999999</v>
      </c>
      <c r="AL56" s="239">
        <v>1.5049999999999999</v>
      </c>
      <c r="AO56" s="22"/>
    </row>
    <row r="57" spans="23:41" x14ac:dyDescent="0.3">
      <c r="W57" s="9" t="s">
        <v>251</v>
      </c>
      <c r="X57" s="9" t="s">
        <v>252</v>
      </c>
      <c r="Y57" s="9" t="s">
        <v>253</v>
      </c>
      <c r="Z57" s="9" t="s">
        <v>254</v>
      </c>
      <c r="AA57" s="9" t="s">
        <v>255</v>
      </c>
      <c r="AB57" s="9" t="s">
        <v>562</v>
      </c>
      <c r="AC57" s="241">
        <v>0.20011499999999069</v>
      </c>
      <c r="AD57" s="241">
        <v>4.3860000000000001</v>
      </c>
      <c r="AE57" s="241">
        <v>219.30699999999999</v>
      </c>
      <c r="AF57" s="239">
        <v>-6.4029999999999996</v>
      </c>
      <c r="AG57" s="239">
        <v>-6.0179999999999998</v>
      </c>
      <c r="AI57" s="239">
        <v>1.5050000000000001</v>
      </c>
      <c r="AJ57" s="239">
        <v>1.5050000000000001</v>
      </c>
      <c r="AK57" s="239">
        <v>1.5999999999999999</v>
      </c>
      <c r="AL57" s="239">
        <v>1.5999999999999999</v>
      </c>
      <c r="AO57" s="22"/>
    </row>
    <row r="58" spans="23:41" x14ac:dyDescent="0.3">
      <c r="W58" s="9" t="s">
        <v>12</v>
      </c>
      <c r="X58" s="9" t="s">
        <v>13</v>
      </c>
      <c r="Y58" s="9" t="s">
        <v>565</v>
      </c>
      <c r="Z58" s="9" t="s">
        <v>615</v>
      </c>
      <c r="AA58" s="9" t="s">
        <v>4</v>
      </c>
      <c r="AB58" s="9" t="s">
        <v>565</v>
      </c>
      <c r="AC58" s="241">
        <v>1.4615760184824467E-4</v>
      </c>
      <c r="AD58" s="241">
        <v>0.72899999999999998</v>
      </c>
      <c r="AE58" s="241">
        <v>340.589</v>
      </c>
      <c r="AF58" s="239">
        <v>-11.218</v>
      </c>
      <c r="AG58" s="239">
        <v>-15.367000000000001</v>
      </c>
      <c r="AI58" s="239">
        <v>2.9259187805098206</v>
      </c>
      <c r="AJ58" s="239">
        <v>2.8092187895098211</v>
      </c>
      <c r="AK58" s="239">
        <v>2.8044999999999995</v>
      </c>
      <c r="AL58" s="239">
        <v>2.8044999999999995</v>
      </c>
      <c r="AO58" s="22"/>
    </row>
    <row r="59" spans="23:41" x14ac:dyDescent="0.3">
      <c r="W59" s="9" t="s">
        <v>146</v>
      </c>
      <c r="X59" s="9" t="s">
        <v>147</v>
      </c>
      <c r="Y59" s="9" t="s">
        <v>148</v>
      </c>
      <c r="Z59" s="9" t="s">
        <v>149</v>
      </c>
      <c r="AA59" s="9" t="s">
        <v>106</v>
      </c>
      <c r="AB59" s="9" t="s">
        <v>567</v>
      </c>
      <c r="AC59" s="241">
        <v>1.1395</v>
      </c>
      <c r="AD59" s="241">
        <v>2.2804600000000002</v>
      </c>
      <c r="AE59" s="241">
        <v>107.151</v>
      </c>
      <c r="AF59" s="239">
        <v>-3.04</v>
      </c>
      <c r="AG59" s="239">
        <v>-1.6</v>
      </c>
      <c r="AI59" s="239">
        <v>0</v>
      </c>
      <c r="AJ59" s="239">
        <v>0</v>
      </c>
      <c r="AK59" s="239">
        <v>0.76</v>
      </c>
      <c r="AL59" s="239">
        <v>0.76</v>
      </c>
      <c r="AO59" s="22"/>
    </row>
    <row r="60" spans="23:41" x14ac:dyDescent="0.3">
      <c r="W60" s="9" t="s">
        <v>505</v>
      </c>
      <c r="X60" s="9" t="s">
        <v>506</v>
      </c>
      <c r="Y60" s="9" t="s">
        <v>503</v>
      </c>
      <c r="Z60" s="9" t="s">
        <v>504</v>
      </c>
      <c r="AA60" s="9" t="s">
        <v>410</v>
      </c>
      <c r="AB60" s="9" t="s">
        <v>563</v>
      </c>
      <c r="AC60" s="241">
        <v>0.59827008545809079</v>
      </c>
      <c r="AD60" s="241">
        <v>3.9279999999999999</v>
      </c>
      <c r="AE60" s="241">
        <v>196.33799891879141</v>
      </c>
      <c r="AF60" s="239">
        <v>-5.8289999999999997</v>
      </c>
      <c r="AG60" s="239">
        <v>-7.6680000000000001</v>
      </c>
      <c r="AI60" s="239">
        <v>1.4179999999999999</v>
      </c>
      <c r="AJ60" s="239">
        <v>1.4179999999999999</v>
      </c>
      <c r="AK60" s="239">
        <v>1.4572499999999999</v>
      </c>
      <c r="AL60" s="239">
        <v>1.4572499999999999</v>
      </c>
      <c r="AO60" s="22"/>
    </row>
    <row r="61" spans="23:41" x14ac:dyDescent="0.3">
      <c r="W61" s="9" t="s">
        <v>332</v>
      </c>
      <c r="X61" s="9" t="s">
        <v>333</v>
      </c>
      <c r="Y61" s="9" t="s">
        <v>324</v>
      </c>
      <c r="Z61" s="9" t="s">
        <v>325</v>
      </c>
      <c r="AA61" s="9" t="s">
        <v>255</v>
      </c>
      <c r="AB61" s="9" t="s">
        <v>562</v>
      </c>
      <c r="AC61" s="241">
        <v>1.9608219999999565</v>
      </c>
      <c r="AD61" s="241">
        <v>3.9211080000000003</v>
      </c>
      <c r="AE61" s="241">
        <v>196.071</v>
      </c>
      <c r="AF61" s="239">
        <v>-5.4073039999999999</v>
      </c>
      <c r="AG61" s="239">
        <v>-6.9729999999999999</v>
      </c>
      <c r="AI61" s="239">
        <v>1.74325</v>
      </c>
      <c r="AJ61" s="239">
        <v>1.05</v>
      </c>
      <c r="AK61" s="239">
        <v>1.3524999999999998</v>
      </c>
      <c r="AL61" s="239">
        <v>1.3499999999999999</v>
      </c>
      <c r="AO61" s="22"/>
    </row>
    <row r="62" spans="23:41" x14ac:dyDescent="0.3">
      <c r="W62" s="9" t="s">
        <v>270</v>
      </c>
      <c r="X62" s="9" t="s">
        <v>271</v>
      </c>
      <c r="Y62" s="9" t="s">
        <v>268</v>
      </c>
      <c r="Z62" s="9" t="s">
        <v>269</v>
      </c>
      <c r="AA62" s="9" t="s">
        <v>255</v>
      </c>
      <c r="AB62" s="9" t="s">
        <v>562</v>
      </c>
      <c r="AC62" s="241">
        <v>2.843</v>
      </c>
      <c r="AD62" s="241">
        <v>5.6150000000000002</v>
      </c>
      <c r="AE62" s="241">
        <v>280.75099999999998</v>
      </c>
      <c r="AF62" s="239">
        <v>-9.6159999999999997</v>
      </c>
      <c r="AG62" s="239">
        <v>-2.6890000000000001</v>
      </c>
      <c r="AI62" s="239">
        <v>0.67249999999999999</v>
      </c>
      <c r="AJ62" s="239">
        <v>0.97</v>
      </c>
      <c r="AK62" s="239">
        <v>2.4047499999999999</v>
      </c>
      <c r="AL62" s="239">
        <v>2.41</v>
      </c>
      <c r="AO62" s="22"/>
    </row>
    <row r="63" spans="23:41" x14ac:dyDescent="0.3">
      <c r="W63" s="9" t="s">
        <v>411</v>
      </c>
      <c r="X63" s="9" t="s">
        <v>412</v>
      </c>
      <c r="Y63" s="9" t="s">
        <v>408</v>
      </c>
      <c r="Z63" s="9" t="s">
        <v>409</v>
      </c>
      <c r="AA63" s="9" t="s">
        <v>410</v>
      </c>
      <c r="AB63" s="9" t="s">
        <v>563</v>
      </c>
      <c r="AC63" s="241">
        <v>6.7569999999999997</v>
      </c>
      <c r="AD63" s="241">
        <v>13.515000000000001</v>
      </c>
      <c r="AE63" s="241">
        <v>675.74099999999999</v>
      </c>
      <c r="AF63" s="239">
        <v>-25.343</v>
      </c>
      <c r="AG63" s="239">
        <v>-18.3</v>
      </c>
      <c r="AI63" s="239">
        <v>3.87</v>
      </c>
      <c r="AJ63" s="239">
        <v>3.87</v>
      </c>
      <c r="AK63" s="239">
        <v>-6.335</v>
      </c>
      <c r="AL63" s="239">
        <v>-6.335</v>
      </c>
      <c r="AO63" s="22"/>
    </row>
    <row r="64" spans="23:41" x14ac:dyDescent="0.3">
      <c r="W64" s="9" t="s">
        <v>173</v>
      </c>
      <c r="X64" s="9" t="s">
        <v>174</v>
      </c>
      <c r="Y64" s="9" t="s">
        <v>171</v>
      </c>
      <c r="Z64" s="9" t="s">
        <v>172</v>
      </c>
      <c r="AA64" s="9" t="s">
        <v>106</v>
      </c>
      <c r="AB64" s="9" t="s">
        <v>567</v>
      </c>
      <c r="AC64" s="241">
        <v>2.9180000000000001</v>
      </c>
      <c r="AD64" s="241">
        <v>5.8360000000000003</v>
      </c>
      <c r="AE64" s="241">
        <v>291.81400000000002</v>
      </c>
      <c r="AF64" s="239">
        <v>-9.0129999999999999</v>
      </c>
      <c r="AG64" s="239">
        <v>-10.6</v>
      </c>
      <c r="AI64" s="239">
        <v>1.72</v>
      </c>
      <c r="AJ64" s="239">
        <v>1.63</v>
      </c>
      <c r="AK64" s="239">
        <v>2.2600000000000002</v>
      </c>
      <c r="AL64" s="239">
        <v>2.2600000000000002</v>
      </c>
      <c r="AO64" s="22"/>
    </row>
    <row r="65" spans="23:41" x14ac:dyDescent="0.3">
      <c r="W65" s="9" t="s">
        <v>394</v>
      </c>
      <c r="X65" s="9" t="s">
        <v>395</v>
      </c>
      <c r="Y65" s="9" t="s">
        <v>386</v>
      </c>
      <c r="Z65" s="9" t="s">
        <v>387</v>
      </c>
      <c r="AA65" s="9" t="s">
        <v>255</v>
      </c>
      <c r="AB65" s="9" t="s">
        <v>562</v>
      </c>
      <c r="AC65" s="241">
        <v>4.0606143183287928</v>
      </c>
      <c r="AD65" s="241">
        <v>5.359</v>
      </c>
      <c r="AE65" s="241">
        <v>268.79399999999998</v>
      </c>
      <c r="AF65" s="239">
        <v>-7.4829999999999997</v>
      </c>
      <c r="AG65" s="239">
        <v>-4</v>
      </c>
      <c r="AI65" s="239">
        <v>0.89999999999999991</v>
      </c>
      <c r="AJ65" s="239">
        <v>0.89999999999999991</v>
      </c>
      <c r="AK65" s="239">
        <v>-1.8699999999999999</v>
      </c>
      <c r="AL65" s="239">
        <v>-1.8699999999999999</v>
      </c>
      <c r="AO65" s="22"/>
    </row>
    <row r="66" spans="23:41" x14ac:dyDescent="0.3">
      <c r="W66" s="9" t="s">
        <v>334</v>
      </c>
      <c r="X66" s="9" t="s">
        <v>335</v>
      </c>
      <c r="Y66" s="9" t="s">
        <v>324</v>
      </c>
      <c r="Z66" s="9" t="s">
        <v>325</v>
      </c>
      <c r="AA66" s="9" t="s">
        <v>255</v>
      </c>
      <c r="AB66" s="9" t="s">
        <v>562</v>
      </c>
      <c r="AC66" s="241">
        <v>3.1672043034337696</v>
      </c>
      <c r="AD66" s="241">
        <v>4.8479999999999999</v>
      </c>
      <c r="AE66" s="241">
        <v>242.376</v>
      </c>
      <c r="AF66" s="239">
        <v>-6.2200942284531457</v>
      </c>
      <c r="AG66" s="239">
        <v>-12.641999999999999</v>
      </c>
      <c r="AI66" s="239">
        <v>0.94000000000000006</v>
      </c>
      <c r="AJ66" s="239">
        <v>0.51</v>
      </c>
      <c r="AK66" s="239">
        <v>1.5549999999999999</v>
      </c>
      <c r="AL66" s="239">
        <v>1.5549999999999999</v>
      </c>
      <c r="AO66" s="22"/>
    </row>
    <row r="67" spans="23:41" x14ac:dyDescent="0.3">
      <c r="W67" s="9" t="s">
        <v>77</v>
      </c>
      <c r="X67" s="9" t="s">
        <v>78</v>
      </c>
      <c r="Y67" s="9" t="s">
        <v>565</v>
      </c>
      <c r="Z67" s="9" t="s">
        <v>615</v>
      </c>
      <c r="AA67" s="9" t="s">
        <v>4</v>
      </c>
      <c r="AB67" s="9" t="s">
        <v>565</v>
      </c>
      <c r="AC67" s="241">
        <v>3.2645769999999903</v>
      </c>
      <c r="AD67" s="241">
        <v>6.5309999999999997</v>
      </c>
      <c r="AE67" s="241">
        <v>326.54057699999998</v>
      </c>
      <c r="AF67" s="239">
        <v>-9.423</v>
      </c>
      <c r="AG67" s="239">
        <v>-9.8879999999999999</v>
      </c>
      <c r="AI67" s="239">
        <v>1.7000000000000002</v>
      </c>
      <c r="AJ67" s="239">
        <v>1.7000000000000002</v>
      </c>
      <c r="AK67" s="239">
        <v>2.355</v>
      </c>
      <c r="AL67" s="239">
        <v>2.3600000000000003</v>
      </c>
      <c r="AO67" s="22"/>
    </row>
    <row r="68" spans="23:41" x14ac:dyDescent="0.3">
      <c r="W68" s="9" t="s">
        <v>465</v>
      </c>
      <c r="X68" s="9" t="s">
        <v>466</v>
      </c>
      <c r="Y68" s="9" t="s">
        <v>455</v>
      </c>
      <c r="Z68" s="9" t="s">
        <v>456</v>
      </c>
      <c r="AA68" s="9" t="s">
        <v>410</v>
      </c>
      <c r="AB68" s="9" t="s">
        <v>563</v>
      </c>
      <c r="AC68" s="241">
        <v>0.95805165531544478</v>
      </c>
      <c r="AD68" s="241">
        <v>4.4109999999999996</v>
      </c>
      <c r="AE68" s="241">
        <v>227.77300099999999</v>
      </c>
      <c r="AF68" s="239">
        <v>0</v>
      </c>
      <c r="AG68" s="239">
        <v>-7.5</v>
      </c>
      <c r="AI68" s="239">
        <v>1.448</v>
      </c>
      <c r="AJ68" s="239">
        <v>0.39</v>
      </c>
      <c r="AK68" s="239">
        <v>1.8740000000000001</v>
      </c>
      <c r="AL68" s="239">
        <v>0.39</v>
      </c>
      <c r="AO68" s="22"/>
    </row>
    <row r="69" spans="23:41" x14ac:dyDescent="0.3">
      <c r="W69" s="9" t="s">
        <v>340</v>
      </c>
      <c r="X69" s="9" t="s">
        <v>341</v>
      </c>
      <c r="Y69" s="9" t="s">
        <v>342</v>
      </c>
      <c r="Z69" s="9" t="s">
        <v>343</v>
      </c>
      <c r="AA69" s="9" t="s">
        <v>255</v>
      </c>
      <c r="AB69" s="9" t="s">
        <v>562</v>
      </c>
      <c r="AC69" s="241">
        <v>1.7723599999999859</v>
      </c>
      <c r="AD69" s="241">
        <v>3.5329999999999999</v>
      </c>
      <c r="AE69" s="241">
        <v>176.65799999999999</v>
      </c>
      <c r="AF69" s="239">
        <v>-5.5220249999999993</v>
      </c>
      <c r="AG69" s="239">
        <v>-5.5119999999999996</v>
      </c>
      <c r="AI69" s="239">
        <v>1.3779999999999999</v>
      </c>
      <c r="AJ69" s="239">
        <v>1.3779999999999999</v>
      </c>
      <c r="AK69" s="239">
        <v>1.37975</v>
      </c>
      <c r="AL69" s="239">
        <v>1.37975</v>
      </c>
      <c r="AO69" s="22"/>
    </row>
    <row r="70" spans="23:41" x14ac:dyDescent="0.3">
      <c r="W70" s="9" t="s">
        <v>358</v>
      </c>
      <c r="X70" s="9" t="s">
        <v>359</v>
      </c>
      <c r="Y70" s="9" t="s">
        <v>356</v>
      </c>
      <c r="Z70" s="9" t="s">
        <v>357</v>
      </c>
      <c r="AA70" s="9" t="s">
        <v>255</v>
      </c>
      <c r="AB70" s="9" t="s">
        <v>562</v>
      </c>
      <c r="AC70" s="241">
        <v>0.75138000000000471</v>
      </c>
      <c r="AD70" s="241">
        <v>3.3879999999999999</v>
      </c>
      <c r="AE70" s="241">
        <v>169.381</v>
      </c>
      <c r="AF70" s="239">
        <v>-5.657</v>
      </c>
      <c r="AG70" s="239">
        <v>-2.048</v>
      </c>
      <c r="AI70" s="239">
        <v>0.42849999999999999</v>
      </c>
      <c r="AJ70" s="239">
        <v>0.42600000000000005</v>
      </c>
      <c r="AK70" s="239">
        <v>1.415</v>
      </c>
      <c r="AL70" s="239">
        <v>1.423</v>
      </c>
      <c r="AO70" s="22"/>
    </row>
    <row r="71" spans="23:41" x14ac:dyDescent="0.3">
      <c r="W71" s="9" t="s">
        <v>50</v>
      </c>
      <c r="X71" s="9" t="s">
        <v>51</v>
      </c>
      <c r="Y71" s="9" t="s">
        <v>565</v>
      </c>
      <c r="Z71" s="9" t="s">
        <v>615</v>
      </c>
      <c r="AA71" s="9" t="s">
        <v>4</v>
      </c>
      <c r="AB71" s="9" t="s">
        <v>565</v>
      </c>
      <c r="AC71" s="241">
        <v>9.8515220721186783</v>
      </c>
      <c r="AD71" s="241">
        <v>4.7879999999999994</v>
      </c>
      <c r="AE71" s="241">
        <v>243.65150373156561</v>
      </c>
      <c r="AF71" s="239">
        <v>-8.5399999999999991</v>
      </c>
      <c r="AG71" s="239">
        <v>-10.547750000000001</v>
      </c>
      <c r="AI71" s="239">
        <v>1.8799777000000002</v>
      </c>
      <c r="AJ71" s="239">
        <v>1.7931385</v>
      </c>
      <c r="AK71" s="239">
        <v>1.8799777000000002</v>
      </c>
      <c r="AL71" s="239">
        <v>1.7931384999999997</v>
      </c>
      <c r="AO71" s="22"/>
    </row>
    <row r="72" spans="23:41" x14ac:dyDescent="0.3">
      <c r="W72" s="9" t="s">
        <v>151</v>
      </c>
      <c r="X72" s="9" t="s">
        <v>152</v>
      </c>
      <c r="Y72" s="9" t="s">
        <v>148</v>
      </c>
      <c r="Z72" s="9" t="s">
        <v>149</v>
      </c>
      <c r="AA72" s="9" t="s">
        <v>106</v>
      </c>
      <c r="AB72" s="9" t="s">
        <v>567</v>
      </c>
      <c r="AC72" s="241">
        <v>1.3240270000000018</v>
      </c>
      <c r="AD72" s="241">
        <v>2.6320000000000001</v>
      </c>
      <c r="AE72" s="241">
        <v>131.6</v>
      </c>
      <c r="AF72" s="239">
        <v>-3.4273950000000006</v>
      </c>
      <c r="AG72" s="239">
        <v>-1.38</v>
      </c>
      <c r="AI72" s="239">
        <v>0.34499999999999997</v>
      </c>
      <c r="AJ72" s="239">
        <v>0.33</v>
      </c>
      <c r="AK72" s="239">
        <v>0.85749999999999993</v>
      </c>
      <c r="AL72" s="239">
        <v>0.98899999999999999</v>
      </c>
      <c r="AO72" s="22"/>
    </row>
    <row r="73" spans="23:41" x14ac:dyDescent="0.3">
      <c r="W73" s="9" t="s">
        <v>15</v>
      </c>
      <c r="X73" s="9" t="s">
        <v>16</v>
      </c>
      <c r="Y73" s="9" t="s">
        <v>565</v>
      </c>
      <c r="Z73" s="9" t="s">
        <v>615</v>
      </c>
      <c r="AA73" s="9" t="s">
        <v>4</v>
      </c>
      <c r="AB73" s="9" t="s">
        <v>565</v>
      </c>
      <c r="AC73" s="241">
        <v>2.5400000001536683E-4</v>
      </c>
      <c r="AD73" s="241">
        <v>6.2030000000000003</v>
      </c>
      <c r="AE73" s="241">
        <v>310.17</v>
      </c>
      <c r="AF73" s="239">
        <v>-9.7950400000000002</v>
      </c>
      <c r="AG73" s="239">
        <v>-13</v>
      </c>
      <c r="AI73" s="239">
        <v>2.4900000000000002</v>
      </c>
      <c r="AJ73" s="239">
        <v>2.4900000000000002</v>
      </c>
      <c r="AK73" s="239">
        <v>2.4299999999999997</v>
      </c>
      <c r="AL73" s="239">
        <v>2.4299999999999997</v>
      </c>
      <c r="AO73" s="22"/>
    </row>
    <row r="74" spans="23:41" x14ac:dyDescent="0.3">
      <c r="W74" s="9" t="s">
        <v>360</v>
      </c>
      <c r="X74" s="9" t="s">
        <v>361</v>
      </c>
      <c r="Y74" s="9" t="s">
        <v>356</v>
      </c>
      <c r="Z74" s="9" t="s">
        <v>357</v>
      </c>
      <c r="AA74" s="9" t="s">
        <v>255</v>
      </c>
      <c r="AB74" s="9" t="s">
        <v>562</v>
      </c>
      <c r="AC74" s="241">
        <v>1.8028300793958187</v>
      </c>
      <c r="AD74" s="241">
        <v>0</v>
      </c>
      <c r="AE74" s="241">
        <v>173.328</v>
      </c>
      <c r="AF74" s="239">
        <v>-4.8446287804878061</v>
      </c>
      <c r="AG74" s="239">
        <v>-3.5485259999999998</v>
      </c>
      <c r="AI74" s="239">
        <v>0.88749999999999996</v>
      </c>
      <c r="AJ74" s="239">
        <v>0.70000000000000018</v>
      </c>
      <c r="AK74" s="239">
        <v>1.21</v>
      </c>
      <c r="AL74" s="239">
        <v>1.2200000000000002</v>
      </c>
      <c r="AO74" s="22"/>
    </row>
    <row r="75" spans="23:41" x14ac:dyDescent="0.3">
      <c r="W75" s="9" t="s">
        <v>53</v>
      </c>
      <c r="X75" s="9" t="s">
        <v>54</v>
      </c>
      <c r="Y75" s="9" t="s">
        <v>565</v>
      </c>
      <c r="Z75" s="9" t="s">
        <v>615</v>
      </c>
      <c r="AA75" s="9" t="s">
        <v>4</v>
      </c>
      <c r="AB75" s="9" t="s">
        <v>565</v>
      </c>
      <c r="AC75" s="241">
        <v>-10.378</v>
      </c>
      <c r="AD75" s="241">
        <v>4.9180000000000001</v>
      </c>
      <c r="AE75" s="241">
        <v>245.893</v>
      </c>
      <c r="AF75" s="239">
        <v>-7.8</v>
      </c>
      <c r="AG75" s="239">
        <v>-9.5510000000000002</v>
      </c>
      <c r="AI75" s="239">
        <v>2.41</v>
      </c>
      <c r="AJ75" s="239">
        <v>1.51</v>
      </c>
      <c r="AK75" s="239">
        <v>1.95</v>
      </c>
      <c r="AL75" s="239">
        <v>1.96</v>
      </c>
      <c r="AO75" s="22"/>
    </row>
    <row r="76" spans="23:41" x14ac:dyDescent="0.3">
      <c r="W76" s="9" t="s">
        <v>290</v>
      </c>
      <c r="X76" s="9" t="s">
        <v>291</v>
      </c>
      <c r="Y76" s="9" t="s">
        <v>286</v>
      </c>
      <c r="Z76" s="9" t="s">
        <v>287</v>
      </c>
      <c r="AA76" s="9" t="s">
        <v>255</v>
      </c>
      <c r="AB76" s="9" t="s">
        <v>562</v>
      </c>
      <c r="AC76" s="241">
        <v>3.6294000000000235</v>
      </c>
      <c r="AD76" s="241">
        <v>7.2569999999999997</v>
      </c>
      <c r="AE76" s="241">
        <v>362.85500000000002</v>
      </c>
      <c r="AF76" s="239">
        <v>-11.388399999999999</v>
      </c>
      <c r="AG76" s="239">
        <v>-7.891</v>
      </c>
      <c r="AI76" s="239">
        <v>2.2130000000000001</v>
      </c>
      <c r="AJ76" s="239">
        <v>2.2130000000000001</v>
      </c>
      <c r="AK76" s="239">
        <v>2.847</v>
      </c>
      <c r="AL76" s="239">
        <v>2.85</v>
      </c>
      <c r="AO76" s="22"/>
    </row>
    <row r="77" spans="23:41" x14ac:dyDescent="0.3">
      <c r="W77" s="9" t="s">
        <v>467</v>
      </c>
      <c r="X77" s="9" t="s">
        <v>468</v>
      </c>
      <c r="Y77" s="9" t="s">
        <v>455</v>
      </c>
      <c r="Z77" s="9" t="s">
        <v>456</v>
      </c>
      <c r="AA77" s="9" t="s">
        <v>410</v>
      </c>
      <c r="AB77" s="9" t="s">
        <v>563</v>
      </c>
      <c r="AC77" s="241">
        <v>2.5421322297519948</v>
      </c>
      <c r="AD77" s="241">
        <v>1.5</v>
      </c>
      <c r="AE77" s="241">
        <v>254.19</v>
      </c>
      <c r="AF77" s="239">
        <v>-6.5068169425651066</v>
      </c>
      <c r="AG77" s="239">
        <v>-4.9064481270739995</v>
      </c>
      <c r="AI77" s="239">
        <v>1.2275</v>
      </c>
      <c r="AJ77" s="239">
        <v>1.2275</v>
      </c>
      <c r="AK77" s="239">
        <v>1.6274999999999999</v>
      </c>
      <c r="AL77" s="239">
        <v>1.6274999999999999</v>
      </c>
      <c r="AO77" s="22"/>
    </row>
    <row r="78" spans="23:41" x14ac:dyDescent="0.3">
      <c r="W78" s="9" t="s">
        <v>23</v>
      </c>
      <c r="X78" s="9" t="s">
        <v>24</v>
      </c>
      <c r="Y78" s="9" t="s">
        <v>565</v>
      </c>
      <c r="Z78" s="9" t="s">
        <v>615</v>
      </c>
      <c r="AA78" s="9" t="s">
        <v>4</v>
      </c>
      <c r="AB78" s="9" t="s">
        <v>565</v>
      </c>
      <c r="AC78" s="241">
        <v>3.0915706607561444</v>
      </c>
      <c r="AD78" s="241">
        <v>6.7859999999999996</v>
      </c>
      <c r="AE78" s="241">
        <v>301.04300000000001</v>
      </c>
      <c r="AF78" s="239">
        <v>-14.164</v>
      </c>
      <c r="AG78" s="239">
        <v>-10.997999999999999</v>
      </c>
      <c r="AI78" s="239">
        <v>0.91649999999999976</v>
      </c>
      <c r="AJ78" s="239">
        <v>0.91649999999999976</v>
      </c>
      <c r="AK78" s="239">
        <v>1.1803333333333335</v>
      </c>
      <c r="AL78" s="239">
        <v>1.1803333333333335</v>
      </c>
      <c r="AO78" s="22"/>
    </row>
    <row r="79" spans="23:41" x14ac:dyDescent="0.3">
      <c r="W79" s="9" t="s">
        <v>107</v>
      </c>
      <c r="X79" s="9" t="s">
        <v>108</v>
      </c>
      <c r="Y79" s="9" t="s">
        <v>104</v>
      </c>
      <c r="Z79" s="9" t="s">
        <v>105</v>
      </c>
      <c r="AA79" s="9" t="s">
        <v>106</v>
      </c>
      <c r="AB79" s="9" t="s">
        <v>567</v>
      </c>
      <c r="AC79" s="241">
        <v>1.0209217698994617</v>
      </c>
      <c r="AD79" s="241">
        <v>4.0839999999999996</v>
      </c>
      <c r="AE79" s="241">
        <v>204.21799999999999</v>
      </c>
      <c r="AF79" s="239">
        <v>-5.7864054605180932</v>
      </c>
      <c r="AG79" s="239">
        <v>-8.1509995610000008</v>
      </c>
      <c r="AI79" s="239">
        <v>2.1522210000000004</v>
      </c>
      <c r="AJ79" s="239">
        <v>2.1522210000000004</v>
      </c>
      <c r="AK79" s="239">
        <v>1.5972499999999998</v>
      </c>
      <c r="AL79" s="239">
        <v>1.5972499999999998</v>
      </c>
      <c r="AO79" s="22"/>
    </row>
    <row r="80" spans="23:41" x14ac:dyDescent="0.3">
      <c r="W80" s="9" t="s">
        <v>211</v>
      </c>
      <c r="X80" s="9" t="s">
        <v>212</v>
      </c>
      <c r="Y80" s="9" t="s">
        <v>616</v>
      </c>
      <c r="Z80" s="9" t="s">
        <v>206</v>
      </c>
      <c r="AA80" s="9" t="s">
        <v>106</v>
      </c>
      <c r="AB80" s="9" t="s">
        <v>567</v>
      </c>
      <c r="AC80" s="241">
        <v>6.9661184750881509</v>
      </c>
      <c r="AD80" s="241">
        <v>12.7525</v>
      </c>
      <c r="AE80" s="241">
        <v>625.71</v>
      </c>
      <c r="AF80" s="239">
        <v>-20.782033346977329</v>
      </c>
      <c r="AG80" s="239">
        <v>-22.535507226929315</v>
      </c>
      <c r="AI80" s="239">
        <v>3.5647144835691953</v>
      </c>
      <c r="AJ80" s="239">
        <v>3.0074558888222325</v>
      </c>
      <c r="AK80" s="239">
        <v>13.417289395354958</v>
      </c>
      <c r="AL80" s="239">
        <v>12.860030800607994</v>
      </c>
      <c r="AO80" s="22"/>
    </row>
    <row r="81" spans="23:41" x14ac:dyDescent="0.3">
      <c r="W81" s="9" t="s">
        <v>304</v>
      </c>
      <c r="X81" s="9" t="s">
        <v>305</v>
      </c>
      <c r="Y81" s="9" t="s">
        <v>298</v>
      </c>
      <c r="Z81" s="9" t="s">
        <v>299</v>
      </c>
      <c r="AA81" s="9" t="s">
        <v>255</v>
      </c>
      <c r="AB81" s="9" t="s">
        <v>562</v>
      </c>
      <c r="AC81" s="241">
        <v>5.5279999999999996</v>
      </c>
      <c r="AD81" s="241">
        <v>5.359</v>
      </c>
      <c r="AE81" s="241">
        <v>268.553</v>
      </c>
      <c r="AF81" s="239">
        <v>-7.5869999999999997</v>
      </c>
      <c r="AG81" s="239">
        <v>-3</v>
      </c>
      <c r="AI81" s="239">
        <v>0.56999999999999995</v>
      </c>
      <c r="AJ81" s="239">
        <v>0.46700000000000003</v>
      </c>
      <c r="AK81" s="239">
        <v>1.8975000000000002</v>
      </c>
      <c r="AL81" s="239">
        <v>1.8975000000000002</v>
      </c>
      <c r="AO81" s="22"/>
    </row>
    <row r="82" spans="23:41" x14ac:dyDescent="0.3">
      <c r="W82" s="9" t="s">
        <v>469</v>
      </c>
      <c r="X82" s="9" t="s">
        <v>470</v>
      </c>
      <c r="Y82" s="9" t="s">
        <v>455</v>
      </c>
      <c r="Z82" s="9" t="s">
        <v>456</v>
      </c>
      <c r="AA82" s="9" t="s">
        <v>410</v>
      </c>
      <c r="AB82" s="9" t="s">
        <v>563</v>
      </c>
      <c r="AC82" s="241">
        <v>0.94646308824795411</v>
      </c>
      <c r="AD82" s="241">
        <v>3.8359999999999999</v>
      </c>
      <c r="AE82" s="241">
        <v>191.78800000000001</v>
      </c>
      <c r="AF82" s="239">
        <v>-5.6597950838983424</v>
      </c>
      <c r="AG82" s="239">
        <v>-8.0162094081088284</v>
      </c>
      <c r="AI82" s="239">
        <v>2.004</v>
      </c>
      <c r="AJ82" s="239">
        <v>1.00275</v>
      </c>
      <c r="AK82" s="239">
        <v>1.415</v>
      </c>
      <c r="AL82" s="239">
        <v>1.415</v>
      </c>
      <c r="AO82" s="22"/>
    </row>
    <row r="83" spans="23:41" x14ac:dyDescent="0.3">
      <c r="W83" s="9" t="s">
        <v>55</v>
      </c>
      <c r="X83" s="9" t="s">
        <v>56</v>
      </c>
      <c r="Y83" s="9" t="s">
        <v>565</v>
      </c>
      <c r="Z83" s="9" t="s">
        <v>615</v>
      </c>
      <c r="AA83" s="9" t="s">
        <v>4</v>
      </c>
      <c r="AB83" s="9" t="s">
        <v>565</v>
      </c>
      <c r="AC83" s="241">
        <v>-12.250804500000028</v>
      </c>
      <c r="AD83" s="241">
        <v>5.8860000000000001</v>
      </c>
      <c r="AE83" s="241">
        <v>294.31900000000002</v>
      </c>
      <c r="AF83" s="239">
        <v>-9.4250000000000007</v>
      </c>
      <c r="AG83" s="239">
        <v>-11.13</v>
      </c>
      <c r="AI83" s="239">
        <v>1.75</v>
      </c>
      <c r="AJ83" s="239">
        <v>1.1200000000000001</v>
      </c>
      <c r="AK83" s="239">
        <v>2.3574999999999999</v>
      </c>
      <c r="AL83" s="239">
        <v>2.3574999999999999</v>
      </c>
      <c r="AO83" s="22"/>
    </row>
    <row r="84" spans="23:41" x14ac:dyDescent="0.3">
      <c r="W84" s="9" t="s">
        <v>471</v>
      </c>
      <c r="X84" s="9" t="s">
        <v>472</v>
      </c>
      <c r="Y84" s="9" t="s">
        <v>455</v>
      </c>
      <c r="Z84" s="9" t="s">
        <v>456</v>
      </c>
      <c r="AA84" s="9" t="s">
        <v>410</v>
      </c>
      <c r="AB84" s="9" t="s">
        <v>563</v>
      </c>
      <c r="AC84" s="241">
        <v>0</v>
      </c>
      <c r="AD84" s="241">
        <v>2.3109999999999999</v>
      </c>
      <c r="AE84" s="241">
        <v>227.83500000000001</v>
      </c>
      <c r="AF84" s="239">
        <v>-6.5504557318926251</v>
      </c>
      <c r="AG84" s="239">
        <v>-6.740602</v>
      </c>
      <c r="AI84" s="239">
        <v>0.90900000000000003</v>
      </c>
      <c r="AJ84" s="239">
        <v>0.90900000000000003</v>
      </c>
      <c r="AK84" s="239">
        <v>1.6375</v>
      </c>
      <c r="AL84" s="239">
        <v>1.6375</v>
      </c>
      <c r="AO84" s="22"/>
    </row>
    <row r="85" spans="23:41" x14ac:dyDescent="0.3">
      <c r="W85" s="9" t="s">
        <v>57</v>
      </c>
      <c r="X85" s="9" t="s">
        <v>58</v>
      </c>
      <c r="Y85" s="9" t="s">
        <v>565</v>
      </c>
      <c r="Z85" s="9" t="s">
        <v>615</v>
      </c>
      <c r="AA85" s="9" t="s">
        <v>4</v>
      </c>
      <c r="AB85" s="9" t="s">
        <v>565</v>
      </c>
      <c r="AC85" s="241">
        <v>9.9043763068038966E-5</v>
      </c>
      <c r="AD85" s="241">
        <v>5.5810000000000004</v>
      </c>
      <c r="AE85" s="241">
        <v>280.75211999999999</v>
      </c>
      <c r="AF85" s="239">
        <v>-12.658851842962914</v>
      </c>
      <c r="AG85" s="239">
        <v>-11.423999854656246</v>
      </c>
      <c r="AI85" s="239">
        <v>1.7203333333333335</v>
      </c>
      <c r="AJ85" s="239">
        <v>1.121</v>
      </c>
      <c r="AK85" s="239">
        <v>1.72</v>
      </c>
      <c r="AL85" s="239">
        <v>1.1200000000000001</v>
      </c>
      <c r="AO85" s="22"/>
    </row>
    <row r="86" spans="23:41" x14ac:dyDescent="0.3">
      <c r="W86" s="9" t="s">
        <v>362</v>
      </c>
      <c r="X86" s="9" t="s">
        <v>363</v>
      </c>
      <c r="Y86" s="9" t="s">
        <v>356</v>
      </c>
      <c r="Z86" s="9" t="s">
        <v>357</v>
      </c>
      <c r="AA86" s="9" t="s">
        <v>255</v>
      </c>
      <c r="AB86" s="9" t="s">
        <v>562</v>
      </c>
      <c r="AC86" s="241">
        <v>7.4997000000000114</v>
      </c>
      <c r="AD86" s="241">
        <v>6.952</v>
      </c>
      <c r="AE86" s="241">
        <v>347.61500000000001</v>
      </c>
      <c r="AF86" s="239">
        <v>-13.773999999999999</v>
      </c>
      <c r="AG86" s="239">
        <v>-3.8980000000000001</v>
      </c>
      <c r="AI86" s="239">
        <v>0.43</v>
      </c>
      <c r="AJ86" s="239">
        <v>0.43</v>
      </c>
      <c r="AK86" s="239">
        <v>3.4424999999999999</v>
      </c>
      <c r="AL86" s="239">
        <v>3.4424999999999999</v>
      </c>
      <c r="AO86" s="22"/>
    </row>
    <row r="87" spans="23:41" x14ac:dyDescent="0.3">
      <c r="W87" s="9" t="s">
        <v>175</v>
      </c>
      <c r="X87" s="9" t="s">
        <v>176</v>
      </c>
      <c r="Y87" s="9" t="s">
        <v>171</v>
      </c>
      <c r="Z87" s="9" t="s">
        <v>172</v>
      </c>
      <c r="AA87" s="9" t="s">
        <v>106</v>
      </c>
      <c r="AB87" s="9" t="s">
        <v>567</v>
      </c>
      <c r="AC87" s="241">
        <v>3.9997593195098453</v>
      </c>
      <c r="AD87" s="241">
        <v>7.8490000000000002</v>
      </c>
      <c r="AE87" s="241">
        <v>392.45</v>
      </c>
      <c r="AF87" s="239">
        <v>-10.077609868511997</v>
      </c>
      <c r="AG87" s="239">
        <v>-9.107748913</v>
      </c>
      <c r="AI87" s="239">
        <v>0.77060000000000006</v>
      </c>
      <c r="AJ87" s="239">
        <v>0.77060000000000006</v>
      </c>
      <c r="AK87" s="239">
        <v>2.51925</v>
      </c>
      <c r="AL87" s="239">
        <v>2.51925</v>
      </c>
      <c r="AO87" s="22"/>
    </row>
    <row r="88" spans="23:41" x14ac:dyDescent="0.3">
      <c r="W88" s="9" t="s">
        <v>507</v>
      </c>
      <c r="X88" s="9" t="s">
        <v>508</v>
      </c>
      <c r="Y88" s="9" t="s">
        <v>503</v>
      </c>
      <c r="Z88" s="9" t="s">
        <v>504</v>
      </c>
      <c r="AA88" s="9" t="s">
        <v>410</v>
      </c>
      <c r="AB88" s="9" t="s">
        <v>563</v>
      </c>
      <c r="AC88" s="241">
        <v>1.9340999955400184</v>
      </c>
      <c r="AD88" s="241">
        <v>3.8679999999999999</v>
      </c>
      <c r="AE88" s="241">
        <v>193.410426</v>
      </c>
      <c r="AF88" s="239">
        <v>-4.5522559199999995</v>
      </c>
      <c r="AG88" s="239">
        <v>-3.0642770749589099</v>
      </c>
      <c r="AI88" s="239">
        <v>0.76600000000000001</v>
      </c>
      <c r="AJ88" s="239">
        <v>0.76600000000000001</v>
      </c>
      <c r="AK88" s="239">
        <v>1.1380639800000001</v>
      </c>
      <c r="AL88" s="239">
        <v>1.1380639800000001</v>
      </c>
      <c r="AO88" s="22"/>
    </row>
    <row r="89" spans="23:41" x14ac:dyDescent="0.3">
      <c r="W89" s="30" t="s">
        <v>26</v>
      </c>
      <c r="X89" s="30" t="s">
        <v>27</v>
      </c>
      <c r="Y89" s="30" t="s">
        <v>565</v>
      </c>
      <c r="Z89" s="30" t="s">
        <v>615</v>
      </c>
      <c r="AA89" s="30" t="s">
        <v>4</v>
      </c>
      <c r="AB89" s="30" t="s">
        <v>565</v>
      </c>
      <c r="AC89" s="242">
        <v>5.9489999999999998</v>
      </c>
      <c r="AD89" s="242">
        <v>6.0780000000000003</v>
      </c>
      <c r="AE89" s="242">
        <v>303.85759999999999</v>
      </c>
      <c r="AF89" s="242">
        <v>-8.4830817925221425</v>
      </c>
      <c r="AG89" s="239">
        <v>-8.9985601441030703</v>
      </c>
      <c r="AI89" s="239">
        <v>0.55659876736252889</v>
      </c>
      <c r="AJ89" s="239">
        <v>0.50093888369829087</v>
      </c>
      <c r="AK89" s="239">
        <v>1.4138333333333333</v>
      </c>
      <c r="AL89" s="239">
        <v>1.4138333333333333</v>
      </c>
      <c r="AO89" s="22"/>
    </row>
    <row r="90" spans="23:41" x14ac:dyDescent="0.3">
      <c r="W90" s="9" t="s">
        <v>427</v>
      </c>
      <c r="X90" s="9" t="s">
        <v>428</v>
      </c>
      <c r="Y90" s="9" t="s">
        <v>429</v>
      </c>
      <c r="Z90" s="9" t="s">
        <v>430</v>
      </c>
      <c r="AA90" s="9" t="s">
        <v>410</v>
      </c>
      <c r="AB90" s="9" t="s">
        <v>563</v>
      </c>
      <c r="AC90" s="241">
        <v>6.8660544000000225</v>
      </c>
      <c r="AD90" s="241">
        <v>13.731999999999999</v>
      </c>
      <c r="AE90" s="241">
        <v>686.62300000000005</v>
      </c>
      <c r="AF90" s="239">
        <v>-25.086080000000003</v>
      </c>
      <c r="AG90" s="239">
        <v>-14.529</v>
      </c>
      <c r="AI90" s="239">
        <v>2.98</v>
      </c>
      <c r="AJ90" s="239">
        <v>2.98</v>
      </c>
      <c r="AK90" s="239">
        <v>6.2700000000000005</v>
      </c>
      <c r="AL90" s="239">
        <v>6.2700000000000005</v>
      </c>
      <c r="AO90" s="22"/>
    </row>
    <row r="91" spans="23:41" x14ac:dyDescent="0.3">
      <c r="W91" s="9" t="s">
        <v>80</v>
      </c>
      <c r="X91" s="9" t="s">
        <v>81</v>
      </c>
      <c r="Y91" s="9" t="s">
        <v>565</v>
      </c>
      <c r="Z91" s="9" t="s">
        <v>615</v>
      </c>
      <c r="AA91" s="9" t="s">
        <v>4</v>
      </c>
      <c r="AB91" s="9" t="s">
        <v>565</v>
      </c>
      <c r="AC91" s="241">
        <v>2.0117008575958315</v>
      </c>
      <c r="AD91" s="241">
        <v>3.9369999999999998</v>
      </c>
      <c r="AE91" s="241">
        <v>196.84</v>
      </c>
      <c r="AF91" s="239">
        <v>-6.5283984227088059</v>
      </c>
      <c r="AG91" s="239">
        <v>-6.81917784</v>
      </c>
      <c r="AI91" s="239">
        <v>1.50275</v>
      </c>
      <c r="AJ91" s="239">
        <v>1.4477500000000001</v>
      </c>
      <c r="AK91" s="239">
        <v>1.63225</v>
      </c>
      <c r="AL91" s="239">
        <v>1.63225</v>
      </c>
      <c r="AO91" s="22"/>
    </row>
    <row r="92" spans="23:41" x14ac:dyDescent="0.3">
      <c r="W92" s="9" t="s">
        <v>344</v>
      </c>
      <c r="X92" s="9" t="s">
        <v>345</v>
      </c>
      <c r="Y92" s="9" t="s">
        <v>342</v>
      </c>
      <c r="Z92" s="9" t="s">
        <v>343</v>
      </c>
      <c r="AA92" s="9" t="s">
        <v>255</v>
      </c>
      <c r="AB92" s="9" t="s">
        <v>562</v>
      </c>
      <c r="AC92" s="241">
        <v>2.460344141000038</v>
      </c>
      <c r="AD92" s="241">
        <v>4.8289999999999997</v>
      </c>
      <c r="AE92" s="241">
        <v>241.45599999999999</v>
      </c>
      <c r="AF92" s="239">
        <v>-6.7216789880000007</v>
      </c>
      <c r="AG92" s="239">
        <v>-4.064432</v>
      </c>
      <c r="AI92" s="239">
        <v>2.1135000000000002</v>
      </c>
      <c r="AJ92" s="239">
        <v>2.11</v>
      </c>
      <c r="AK92" s="239">
        <v>1.67275</v>
      </c>
      <c r="AL92" s="239">
        <v>1.67</v>
      </c>
      <c r="AO92" s="22"/>
    </row>
    <row r="93" spans="23:41" x14ac:dyDescent="0.3">
      <c r="W93" s="9" t="s">
        <v>83</v>
      </c>
      <c r="X93" s="9" t="s">
        <v>84</v>
      </c>
      <c r="Y93" s="9" t="s">
        <v>565</v>
      </c>
      <c r="Z93" s="9" t="s">
        <v>615</v>
      </c>
      <c r="AA93" s="9" t="s">
        <v>4</v>
      </c>
      <c r="AB93" s="9" t="s">
        <v>565</v>
      </c>
      <c r="AC93" s="241">
        <v>4.6818307809406541</v>
      </c>
      <c r="AD93" s="241">
        <v>8.3119999999999994</v>
      </c>
      <c r="AE93" s="241">
        <v>415.60700000000003</v>
      </c>
      <c r="AF93" s="239">
        <v>-13.410924254760008</v>
      </c>
      <c r="AG93" s="239">
        <v>-10.016</v>
      </c>
      <c r="AI93" s="239">
        <v>2.504</v>
      </c>
      <c r="AJ93" s="239">
        <v>2.5</v>
      </c>
      <c r="AK93" s="239">
        <v>3.3527499999999999</v>
      </c>
      <c r="AL93" s="239">
        <v>3.36</v>
      </c>
      <c r="AO93" s="22"/>
    </row>
    <row r="94" spans="23:41" x14ac:dyDescent="0.3">
      <c r="W94" s="9" t="s">
        <v>336</v>
      </c>
      <c r="X94" s="9" t="s">
        <v>337</v>
      </c>
      <c r="Y94" s="9" t="s">
        <v>324</v>
      </c>
      <c r="Z94" s="9" t="s">
        <v>325</v>
      </c>
      <c r="AA94" s="9" t="s">
        <v>255</v>
      </c>
      <c r="AB94" s="9" t="s">
        <v>562</v>
      </c>
      <c r="AC94" s="241">
        <v>1.9329890000000014</v>
      </c>
      <c r="AD94" s="241">
        <v>3.8660000000000001</v>
      </c>
      <c r="AE94" s="241">
        <v>193.315</v>
      </c>
      <c r="AF94" s="239">
        <v>-5.0455429999999994</v>
      </c>
      <c r="AG94" s="239">
        <v>-4.68</v>
      </c>
      <c r="AI94" s="239">
        <v>1.17</v>
      </c>
      <c r="AJ94" s="239">
        <v>0.75475000000000003</v>
      </c>
      <c r="AK94" s="239">
        <v>1.26125</v>
      </c>
      <c r="AL94" s="239">
        <v>1.2569999999999999</v>
      </c>
      <c r="AO94" s="22"/>
    </row>
    <row r="95" spans="23:41" x14ac:dyDescent="0.3">
      <c r="W95" s="9" t="s">
        <v>396</v>
      </c>
      <c r="X95" s="9" t="s">
        <v>397</v>
      </c>
      <c r="Y95" s="9" t="s">
        <v>386</v>
      </c>
      <c r="Z95" s="9" t="s">
        <v>387</v>
      </c>
      <c r="AA95" s="9" t="s">
        <v>255</v>
      </c>
      <c r="AB95" s="9" t="s">
        <v>562</v>
      </c>
      <c r="AC95" s="241">
        <v>5.1440000000000001</v>
      </c>
      <c r="AD95" s="241">
        <v>4.6280000000000001</v>
      </c>
      <c r="AE95" s="241">
        <v>231.39</v>
      </c>
      <c r="AF95" s="239">
        <v>-7.218</v>
      </c>
      <c r="AG95" s="239">
        <v>-4.1150000000000002</v>
      </c>
      <c r="AI95" s="239">
        <v>0.50700000000000001</v>
      </c>
      <c r="AJ95" s="239">
        <v>0.50700000000000001</v>
      </c>
      <c r="AK95" s="239">
        <v>1.9067500000000002</v>
      </c>
      <c r="AL95" s="239">
        <v>1.9067500000000002</v>
      </c>
      <c r="AO95" s="22"/>
    </row>
    <row r="96" spans="23:41" x14ac:dyDescent="0.3">
      <c r="W96" s="9" t="s">
        <v>398</v>
      </c>
      <c r="X96" s="9" t="s">
        <v>399</v>
      </c>
      <c r="Y96" s="9" t="s">
        <v>386</v>
      </c>
      <c r="Z96" s="9" t="s">
        <v>387</v>
      </c>
      <c r="AA96" s="9" t="s">
        <v>255</v>
      </c>
      <c r="AB96" s="9" t="s">
        <v>562</v>
      </c>
      <c r="AC96" s="241">
        <v>6.82</v>
      </c>
      <c r="AD96" s="241">
        <v>6.82</v>
      </c>
      <c r="AE96" s="241">
        <v>341.01600000000002</v>
      </c>
      <c r="AF96" s="239">
        <v>-10.75</v>
      </c>
      <c r="AG96" s="239">
        <v>-6.109</v>
      </c>
      <c r="AI96" s="239">
        <v>0.69</v>
      </c>
      <c r="AJ96" s="239">
        <v>0.69</v>
      </c>
      <c r="AK96" s="239">
        <v>2.7079999999999997</v>
      </c>
      <c r="AL96" s="239">
        <v>2.7079999999999997</v>
      </c>
      <c r="AO96" s="22"/>
    </row>
    <row r="97" spans="23:41" x14ac:dyDescent="0.3">
      <c r="W97" s="9" t="s">
        <v>400</v>
      </c>
      <c r="X97" s="9" t="s">
        <v>401</v>
      </c>
      <c r="Y97" s="9" t="s">
        <v>386</v>
      </c>
      <c r="Z97" s="9" t="s">
        <v>387</v>
      </c>
      <c r="AA97" s="9" t="s">
        <v>255</v>
      </c>
      <c r="AB97" s="9" t="s">
        <v>562</v>
      </c>
      <c r="AC97" s="241">
        <v>7.6230000000000002</v>
      </c>
      <c r="AD97" s="241">
        <v>7.6230000000000002</v>
      </c>
      <c r="AE97" s="241">
        <v>381.13600000000002</v>
      </c>
      <c r="AF97" s="239">
        <v>-12.119</v>
      </c>
      <c r="AG97" s="239">
        <v>-6.92</v>
      </c>
      <c r="AI97" s="239">
        <v>1.2629999999999999</v>
      </c>
      <c r="AJ97" s="239">
        <v>1.2629999999999999</v>
      </c>
      <c r="AK97" s="239">
        <v>3.0297499999999999</v>
      </c>
      <c r="AL97" s="239">
        <v>3.0297499999999999</v>
      </c>
      <c r="AO97" s="22"/>
    </row>
    <row r="98" spans="23:41" x14ac:dyDescent="0.3">
      <c r="W98" s="9" t="s">
        <v>223</v>
      </c>
      <c r="X98" s="9" t="s">
        <v>224</v>
      </c>
      <c r="Y98" s="9" t="s">
        <v>221</v>
      </c>
      <c r="Z98" s="9" t="s">
        <v>222</v>
      </c>
      <c r="AA98" s="9" t="s">
        <v>106</v>
      </c>
      <c r="AB98" s="9" t="s">
        <v>567</v>
      </c>
      <c r="AC98" s="241">
        <v>6.5926557973831663</v>
      </c>
      <c r="AD98" s="241">
        <v>7.3991606599999997</v>
      </c>
      <c r="AE98" s="241">
        <v>364.096</v>
      </c>
      <c r="AF98" s="239">
        <v>-11.630997534824941</v>
      </c>
      <c r="AG98" s="239">
        <v>-7.0810000000000004</v>
      </c>
      <c r="AI98" s="239">
        <v>1.7702500000000003</v>
      </c>
      <c r="AJ98" s="239">
        <v>1.7702500000000003</v>
      </c>
      <c r="AK98" s="239">
        <v>2.9074999999999993</v>
      </c>
      <c r="AL98" s="239">
        <v>2.9099999999999997</v>
      </c>
      <c r="AO98" s="22"/>
    </row>
    <row r="99" spans="23:41" x14ac:dyDescent="0.3">
      <c r="W99" s="9" t="s">
        <v>86</v>
      </c>
      <c r="X99" s="9" t="s">
        <v>87</v>
      </c>
      <c r="Y99" s="9" t="s">
        <v>565</v>
      </c>
      <c r="Z99" s="9" t="s">
        <v>615</v>
      </c>
      <c r="AA99" s="9" t="s">
        <v>4</v>
      </c>
      <c r="AB99" s="9" t="s">
        <v>565</v>
      </c>
      <c r="AC99" s="241">
        <v>3.699016265180544</v>
      </c>
      <c r="AD99" s="241">
        <v>6.141</v>
      </c>
      <c r="AE99" s="241">
        <v>364.863</v>
      </c>
      <c r="AF99" s="239">
        <v>-14.804109136339219</v>
      </c>
      <c r="AG99" s="239">
        <v>-12.098476437939993</v>
      </c>
      <c r="AI99" s="239">
        <v>3.0245000000000002</v>
      </c>
      <c r="AJ99" s="239">
        <v>3.0245000000000002</v>
      </c>
      <c r="AK99" s="239">
        <v>3.7010000000000005</v>
      </c>
      <c r="AL99" s="239">
        <v>3.7010000000000005</v>
      </c>
      <c r="AO99" s="22"/>
    </row>
    <row r="100" spans="23:41" x14ac:dyDescent="0.3">
      <c r="W100" s="9" t="s">
        <v>225</v>
      </c>
      <c r="X100" s="9" t="s">
        <v>226</v>
      </c>
      <c r="Y100" s="9" t="s">
        <v>221</v>
      </c>
      <c r="Z100" s="9" t="s">
        <v>222</v>
      </c>
      <c r="AA100" s="9" t="s">
        <v>106</v>
      </c>
      <c r="AB100" s="9" t="s">
        <v>567</v>
      </c>
      <c r="AC100" s="241">
        <v>3.1041199999999955</v>
      </c>
      <c r="AD100" s="241">
        <v>6.2069999999999999</v>
      </c>
      <c r="AE100" s="241">
        <v>307.29700000000003</v>
      </c>
      <c r="AF100" s="239">
        <v>-8.9740000000000002</v>
      </c>
      <c r="AG100" s="239">
        <v>-6.2080000000000002</v>
      </c>
      <c r="AI100" s="239">
        <v>1.552</v>
      </c>
      <c r="AJ100" s="239">
        <v>0.623</v>
      </c>
      <c r="AK100" s="239">
        <v>2.2424999999999997</v>
      </c>
      <c r="AL100" s="239">
        <v>2.25</v>
      </c>
      <c r="AO100" s="22"/>
    </row>
    <row r="101" spans="23:41" x14ac:dyDescent="0.3">
      <c r="W101" s="9" t="s">
        <v>227</v>
      </c>
      <c r="X101" s="9" t="s">
        <v>228</v>
      </c>
      <c r="Y101" s="9" t="s">
        <v>221</v>
      </c>
      <c r="Z101" s="9" t="s">
        <v>222</v>
      </c>
      <c r="AA101" s="9" t="s">
        <v>106</v>
      </c>
      <c r="AB101" s="9" t="s">
        <v>567</v>
      </c>
      <c r="AC101" s="241">
        <v>2.59</v>
      </c>
      <c r="AD101" s="241">
        <v>5.181</v>
      </c>
      <c r="AE101" s="241">
        <v>256.51299999999998</v>
      </c>
      <c r="AF101" s="239">
        <v>-7.359</v>
      </c>
      <c r="AG101" s="239">
        <v>-5.181</v>
      </c>
      <c r="AI101" s="239">
        <v>1.2953125000000001</v>
      </c>
      <c r="AJ101" s="239">
        <v>1.2953125000000001</v>
      </c>
      <c r="AK101" s="239">
        <v>1.83975</v>
      </c>
      <c r="AL101" s="239">
        <v>1.83975</v>
      </c>
      <c r="AO101" s="22"/>
    </row>
    <row r="102" spans="23:41" x14ac:dyDescent="0.3">
      <c r="W102" s="9" t="s">
        <v>346</v>
      </c>
      <c r="X102" s="9" t="s">
        <v>347</v>
      </c>
      <c r="Y102" s="9" t="s">
        <v>342</v>
      </c>
      <c r="Z102" s="9" t="s">
        <v>343</v>
      </c>
      <c r="AA102" s="9" t="s">
        <v>255</v>
      </c>
      <c r="AB102" s="9" t="s">
        <v>562</v>
      </c>
      <c r="AC102" s="241">
        <v>14.307</v>
      </c>
      <c r="AD102" s="241">
        <v>14.061</v>
      </c>
      <c r="AE102" s="241">
        <v>703.03200000000004</v>
      </c>
      <c r="AF102" s="239">
        <v>0</v>
      </c>
      <c r="AG102" s="239">
        <v>-25.562000000000001</v>
      </c>
      <c r="AI102" s="239">
        <v>6.3905000000000003</v>
      </c>
      <c r="AJ102" s="239">
        <v>6.3905000000000003</v>
      </c>
      <c r="AK102" s="239">
        <v>0</v>
      </c>
      <c r="AL102" s="239">
        <v>0</v>
      </c>
      <c r="AO102" s="22"/>
    </row>
    <row r="103" spans="23:41" x14ac:dyDescent="0.3">
      <c r="W103" s="9" t="s">
        <v>213</v>
      </c>
      <c r="X103" s="9" t="s">
        <v>214</v>
      </c>
      <c r="Y103" s="9" t="s">
        <v>616</v>
      </c>
      <c r="Z103" s="9" t="s">
        <v>206</v>
      </c>
      <c r="AA103" s="9" t="s">
        <v>106</v>
      </c>
      <c r="AB103" s="9" t="s">
        <v>567</v>
      </c>
      <c r="AC103" s="241">
        <v>2.0735080844749465</v>
      </c>
      <c r="AD103" s="241">
        <v>4.2649999999999997</v>
      </c>
      <c r="AE103" s="241">
        <v>217.39400000000001</v>
      </c>
      <c r="AF103" s="239">
        <v>-5.4246004694192322</v>
      </c>
      <c r="AG103" s="239">
        <v>-10.650024000000002</v>
      </c>
      <c r="AI103" s="239">
        <v>1.626491015</v>
      </c>
      <c r="AJ103" s="239">
        <v>0.83</v>
      </c>
      <c r="AK103" s="239">
        <v>2.2494459999999998</v>
      </c>
      <c r="AL103" s="239">
        <v>0.83</v>
      </c>
      <c r="AO103" s="22"/>
    </row>
    <row r="104" spans="23:41" x14ac:dyDescent="0.3">
      <c r="W104" s="9" t="s">
        <v>153</v>
      </c>
      <c r="X104" s="9" t="s">
        <v>154</v>
      </c>
      <c r="Y104" s="9" t="s">
        <v>148</v>
      </c>
      <c r="Z104" s="9" t="s">
        <v>149</v>
      </c>
      <c r="AA104" s="9" t="s">
        <v>106</v>
      </c>
      <c r="AB104" s="9" t="s">
        <v>567</v>
      </c>
      <c r="AC104" s="241">
        <v>2.306</v>
      </c>
      <c r="AD104" s="241">
        <v>4.5999999999999996</v>
      </c>
      <c r="AE104" s="241">
        <v>226.28899999999999</v>
      </c>
      <c r="AF104" s="239">
        <v>-6.5389999999999997</v>
      </c>
      <c r="AG104" s="239">
        <v>-6.4349999999999996</v>
      </c>
      <c r="AI104" s="239">
        <v>1.49</v>
      </c>
      <c r="AJ104" s="239">
        <v>1.2117772500000001</v>
      </c>
      <c r="AK104" s="239">
        <v>1.635</v>
      </c>
      <c r="AL104" s="239">
        <v>1.64</v>
      </c>
      <c r="AO104" s="22"/>
    </row>
    <row r="105" spans="23:41" x14ac:dyDescent="0.3">
      <c r="W105" s="9" t="s">
        <v>443</v>
      </c>
      <c r="X105" s="9" t="s">
        <v>444</v>
      </c>
      <c r="Y105" s="9" t="s">
        <v>437</v>
      </c>
      <c r="Z105" s="9" t="s">
        <v>438</v>
      </c>
      <c r="AA105" s="9" t="s">
        <v>410</v>
      </c>
      <c r="AB105" s="9" t="s">
        <v>563</v>
      </c>
      <c r="AC105" s="241">
        <v>3.1948414740434963</v>
      </c>
      <c r="AD105" s="241">
        <v>6.2998000000000003</v>
      </c>
      <c r="AE105" s="241">
        <v>314.99</v>
      </c>
      <c r="AF105" s="239">
        <v>-9.8606611951880652</v>
      </c>
      <c r="AG105" s="239">
        <v>-5.2169999999999996</v>
      </c>
      <c r="AI105" s="239">
        <v>1.3050001</v>
      </c>
      <c r="AJ105" s="239">
        <v>1.931</v>
      </c>
      <c r="AK105" s="239">
        <v>2.4651652987970163</v>
      </c>
      <c r="AL105" s="239">
        <v>2.4651652987970163</v>
      </c>
      <c r="AO105" s="22"/>
    </row>
    <row r="106" spans="23:41" x14ac:dyDescent="0.3">
      <c r="W106" s="9" t="s">
        <v>89</v>
      </c>
      <c r="X106" s="9" t="s">
        <v>90</v>
      </c>
      <c r="Y106" s="9" t="s">
        <v>565</v>
      </c>
      <c r="Z106" s="9" t="s">
        <v>615</v>
      </c>
      <c r="AA106" s="9" t="s">
        <v>4</v>
      </c>
      <c r="AB106" s="9" t="s">
        <v>565</v>
      </c>
      <c r="AC106" s="241">
        <v>2.0803200000000071</v>
      </c>
      <c r="AD106" s="241">
        <v>4.16</v>
      </c>
      <c r="AE106" s="241">
        <v>208.02</v>
      </c>
      <c r="AF106" s="239">
        <v>-11.874000000000001</v>
      </c>
      <c r="AG106" s="239">
        <v>-7.9420000000000002</v>
      </c>
      <c r="AI106" s="239">
        <v>1.875</v>
      </c>
      <c r="AJ106" s="239">
        <v>1.67</v>
      </c>
      <c r="AK106" s="239">
        <v>2.9684999999999997</v>
      </c>
      <c r="AL106" s="239">
        <v>2.97</v>
      </c>
      <c r="AO106" s="22"/>
    </row>
    <row r="107" spans="23:41" x14ac:dyDescent="0.3">
      <c r="W107" s="9" t="s">
        <v>193</v>
      </c>
      <c r="X107" s="9" t="s">
        <v>194</v>
      </c>
      <c r="Y107" s="9" t="s">
        <v>189</v>
      </c>
      <c r="Z107" s="9" t="s">
        <v>190</v>
      </c>
      <c r="AA107" s="9" t="s">
        <v>106</v>
      </c>
      <c r="AB107" s="9" t="s">
        <v>567</v>
      </c>
      <c r="AC107" s="241">
        <v>0.70856177650985774</v>
      </c>
      <c r="AD107" s="241">
        <v>7.5350000000000001</v>
      </c>
      <c r="AE107" s="241">
        <v>368.029</v>
      </c>
      <c r="AF107" s="239">
        <v>-10.048293591297863</v>
      </c>
      <c r="AG107" s="239">
        <v>-22.1</v>
      </c>
      <c r="AI107" s="239">
        <v>1.8984999999999999</v>
      </c>
      <c r="AJ107" s="239">
        <v>1.4990000000000001</v>
      </c>
      <c r="AK107" s="239">
        <v>0</v>
      </c>
      <c r="AL107" s="239">
        <v>0</v>
      </c>
      <c r="AO107" s="22"/>
    </row>
    <row r="108" spans="23:41" x14ac:dyDescent="0.3">
      <c r="W108" s="9" t="s">
        <v>215</v>
      </c>
      <c r="X108" s="9" t="s">
        <v>216</v>
      </c>
      <c r="Y108" s="9" t="s">
        <v>616</v>
      </c>
      <c r="Z108" s="9" t="s">
        <v>206</v>
      </c>
      <c r="AA108" s="9" t="s">
        <v>106</v>
      </c>
      <c r="AB108" s="9" t="s">
        <v>567</v>
      </c>
      <c r="AC108" s="241">
        <v>2.613</v>
      </c>
      <c r="AD108" s="241">
        <v>5.0999999999999996</v>
      </c>
      <c r="AE108" s="241">
        <v>252.65700000000001</v>
      </c>
      <c r="AF108" s="239">
        <v>-8.1679999999999993</v>
      </c>
      <c r="AG108" s="239">
        <v>-10.882999999999999</v>
      </c>
      <c r="AI108" s="239">
        <v>2.72</v>
      </c>
      <c r="AJ108" s="239">
        <v>2.73</v>
      </c>
      <c r="AK108" s="239">
        <v>2.0425</v>
      </c>
      <c r="AL108" s="239">
        <v>2.0449999999999999</v>
      </c>
      <c r="AO108" s="22"/>
    </row>
    <row r="109" spans="23:41" x14ac:dyDescent="0.3">
      <c r="W109" s="9" t="s">
        <v>217</v>
      </c>
      <c r="X109" s="9" t="s">
        <v>218</v>
      </c>
      <c r="Y109" s="9" t="s">
        <v>616</v>
      </c>
      <c r="Z109" s="9" t="s">
        <v>206</v>
      </c>
      <c r="AA109" s="9" t="s">
        <v>106</v>
      </c>
      <c r="AB109" s="9" t="s">
        <v>567</v>
      </c>
      <c r="AC109" s="241">
        <v>6.3652653500000014</v>
      </c>
      <c r="AD109" s="241">
        <v>12.73</v>
      </c>
      <c r="AE109" s="241">
        <v>636.49599999999998</v>
      </c>
      <c r="AF109" s="239">
        <v>-21.461440000000003</v>
      </c>
      <c r="AG109" s="239">
        <v>-39.881999999999998</v>
      </c>
      <c r="AI109" s="239">
        <v>8.2200000000000006</v>
      </c>
      <c r="AJ109" s="239">
        <v>6.5760000000000014</v>
      </c>
      <c r="AK109" s="239">
        <v>5.3599999999999994</v>
      </c>
      <c r="AL109" s="239">
        <v>5.3599999999999994</v>
      </c>
      <c r="AO109" s="22"/>
    </row>
    <row r="110" spans="23:41" x14ac:dyDescent="0.3">
      <c r="W110" s="9" t="s">
        <v>155</v>
      </c>
      <c r="X110" s="9" t="s">
        <v>156</v>
      </c>
      <c r="Y110" s="9" t="s">
        <v>148</v>
      </c>
      <c r="Z110" s="9" t="s">
        <v>149</v>
      </c>
      <c r="AA110" s="9" t="s">
        <v>106</v>
      </c>
      <c r="AB110" s="9" t="s">
        <v>567</v>
      </c>
      <c r="AC110" s="241">
        <v>1.4710000000000001</v>
      </c>
      <c r="AD110" s="241">
        <v>2.9420000000000002</v>
      </c>
      <c r="AE110" s="241">
        <v>144.99299999999999</v>
      </c>
      <c r="AF110" s="239">
        <v>-4.0199999999999996</v>
      </c>
      <c r="AG110" s="239">
        <v>-3.9510000000000001</v>
      </c>
      <c r="AI110" s="239">
        <v>0.72</v>
      </c>
      <c r="AJ110" s="239">
        <v>0.75</v>
      </c>
      <c r="AK110" s="239">
        <v>1</v>
      </c>
      <c r="AL110" s="239">
        <v>1</v>
      </c>
      <c r="AO110" s="22"/>
    </row>
    <row r="111" spans="23:41" x14ac:dyDescent="0.3">
      <c r="W111" s="9" t="s">
        <v>487</v>
      </c>
      <c r="X111" s="9" t="s">
        <v>488</v>
      </c>
      <c r="Y111" s="9" t="s">
        <v>481</v>
      </c>
      <c r="Z111" s="9" t="s">
        <v>482</v>
      </c>
      <c r="AA111" s="9" t="s">
        <v>410</v>
      </c>
      <c r="AB111" s="9" t="s">
        <v>563</v>
      </c>
      <c r="AC111" s="241">
        <v>1.1534673071126162</v>
      </c>
      <c r="AD111" s="241">
        <v>2.2120000000000002</v>
      </c>
      <c r="AE111" s="241">
        <v>110.605</v>
      </c>
      <c r="AF111" s="239">
        <v>-3.9131608324380758</v>
      </c>
      <c r="AG111" s="239">
        <v>-1.087</v>
      </c>
      <c r="AI111" s="239">
        <v>0.21</v>
      </c>
      <c r="AJ111" s="239">
        <v>0.21</v>
      </c>
      <c r="AK111" s="239">
        <v>0.97750000000000004</v>
      </c>
      <c r="AL111" s="239">
        <v>0.97750000000000004</v>
      </c>
      <c r="AO111" s="22"/>
    </row>
    <row r="112" spans="23:41" x14ac:dyDescent="0.3">
      <c r="W112" s="9" t="s">
        <v>272</v>
      </c>
      <c r="X112" s="9" t="s">
        <v>273</v>
      </c>
      <c r="Y112" s="9" t="s">
        <v>268</v>
      </c>
      <c r="Z112" s="9" t="s">
        <v>269</v>
      </c>
      <c r="AA112" s="9" t="s">
        <v>255</v>
      </c>
      <c r="AB112" s="9" t="s">
        <v>562</v>
      </c>
      <c r="AC112" s="241">
        <v>1.7207178088795336</v>
      </c>
      <c r="AD112" s="241">
        <v>3.403</v>
      </c>
      <c r="AE112" s="241">
        <v>170.13499999999999</v>
      </c>
      <c r="AF112" s="239">
        <v>-6.524</v>
      </c>
      <c r="AG112" s="239">
        <v>-2.552</v>
      </c>
      <c r="AI112" s="239">
        <v>0.63749999999999996</v>
      </c>
      <c r="AJ112" s="239">
        <v>0.93599999999999994</v>
      </c>
      <c r="AK112" s="239">
        <v>1.6300000000000001</v>
      </c>
      <c r="AL112" s="239">
        <v>1.6300000000000001</v>
      </c>
      <c r="AO112" s="22"/>
    </row>
    <row r="113" spans="23:41" x14ac:dyDescent="0.3">
      <c r="W113" s="9" t="s">
        <v>274</v>
      </c>
      <c r="X113" s="9" t="s">
        <v>275</v>
      </c>
      <c r="Y113" s="9" t="s">
        <v>268</v>
      </c>
      <c r="Z113" s="9" t="s">
        <v>269</v>
      </c>
      <c r="AA113" s="9" t="s">
        <v>255</v>
      </c>
      <c r="AB113" s="9" t="s">
        <v>562</v>
      </c>
      <c r="AC113" s="241">
        <v>1.8105331727330922</v>
      </c>
      <c r="AD113" s="241">
        <v>3.589</v>
      </c>
      <c r="AE113" s="241">
        <v>179.45699999999999</v>
      </c>
      <c r="AF113" s="239">
        <v>-6.8710000000000004</v>
      </c>
      <c r="AG113" s="239">
        <v>-2.4550000000000001</v>
      </c>
      <c r="AI113" s="239">
        <v>0.61375000000000002</v>
      </c>
      <c r="AJ113" s="239">
        <v>1.0499999999999998</v>
      </c>
      <c r="AK113" s="239">
        <v>1.7169999999999999</v>
      </c>
      <c r="AL113" s="239">
        <v>1.72</v>
      </c>
      <c r="AO113" s="22"/>
    </row>
    <row r="114" spans="23:41" x14ac:dyDescent="0.3">
      <c r="W114" s="9" t="s">
        <v>29</v>
      </c>
      <c r="X114" s="9" t="s">
        <v>30</v>
      </c>
      <c r="Y114" s="9" t="s">
        <v>565</v>
      </c>
      <c r="Z114" s="9" t="s">
        <v>615</v>
      </c>
      <c r="AA114" s="9" t="s">
        <v>4</v>
      </c>
      <c r="AB114" s="9" t="s">
        <v>565</v>
      </c>
      <c r="AC114" s="241">
        <v>3.9420538580282591</v>
      </c>
      <c r="AD114" s="241">
        <v>7.6929999999999996</v>
      </c>
      <c r="AE114" s="241">
        <v>385.97</v>
      </c>
      <c r="AF114" s="239">
        <v>-12.348211741258737</v>
      </c>
      <c r="AG114" s="239">
        <v>-10.202985101333333</v>
      </c>
      <c r="AI114" s="239">
        <v>2.9854074420000001</v>
      </c>
      <c r="AJ114" s="239">
        <v>2.6732048251933338</v>
      </c>
      <c r="AK114" s="239">
        <v>0</v>
      </c>
      <c r="AL114" s="239">
        <v>0</v>
      </c>
      <c r="AO114" s="22"/>
    </row>
    <row r="115" spans="23:41" x14ac:dyDescent="0.3">
      <c r="W115" s="9" t="s">
        <v>489</v>
      </c>
      <c r="X115" s="9" t="s">
        <v>490</v>
      </c>
      <c r="Y115" s="9" t="s">
        <v>481</v>
      </c>
      <c r="Z115" s="9" t="s">
        <v>482</v>
      </c>
      <c r="AA115" s="9" t="s">
        <v>410</v>
      </c>
      <c r="AB115" s="9" t="s">
        <v>563</v>
      </c>
      <c r="AC115" s="241">
        <v>1.1214871754619089</v>
      </c>
      <c r="AD115" s="241">
        <v>2.1480000000000001</v>
      </c>
      <c r="AE115" s="241">
        <v>107.38500000000001</v>
      </c>
      <c r="AF115" s="239">
        <v>-3.8089460106763537</v>
      </c>
      <c r="AG115" s="239">
        <v>-1.0409999999999999</v>
      </c>
      <c r="AI115" s="239">
        <v>0.21</v>
      </c>
      <c r="AJ115" s="239">
        <v>0.21</v>
      </c>
      <c r="AK115" s="239">
        <v>0.9524999999999999</v>
      </c>
      <c r="AL115" s="239">
        <v>0.9524999999999999</v>
      </c>
      <c r="AO115" s="22"/>
    </row>
    <row r="116" spans="23:41" x14ac:dyDescent="0.3">
      <c r="W116" s="9" t="s">
        <v>157</v>
      </c>
      <c r="X116" s="9" t="s">
        <v>158</v>
      </c>
      <c r="Y116" s="9" t="s">
        <v>148</v>
      </c>
      <c r="Z116" s="9" t="s">
        <v>149</v>
      </c>
      <c r="AA116" s="9" t="s">
        <v>106</v>
      </c>
      <c r="AB116" s="9" t="s">
        <v>567</v>
      </c>
      <c r="AC116" s="241">
        <v>3.7250000000000001</v>
      </c>
      <c r="AD116" s="241">
        <v>7.2629999999999999</v>
      </c>
      <c r="AE116" s="241">
        <v>363.16500000000002</v>
      </c>
      <c r="AF116" s="239">
        <v>-9.7690000000000001</v>
      </c>
      <c r="AG116" s="239">
        <v>-3.8</v>
      </c>
      <c r="AI116" s="239">
        <v>0.95</v>
      </c>
      <c r="AJ116" s="239">
        <v>0.95</v>
      </c>
      <c r="AK116" s="239">
        <v>2.4424999999999999</v>
      </c>
      <c r="AL116" s="239">
        <v>2.44</v>
      </c>
      <c r="AO116" s="22"/>
    </row>
    <row r="117" spans="23:41" x14ac:dyDescent="0.3">
      <c r="W117" s="9" t="s">
        <v>292</v>
      </c>
      <c r="X117" s="9" t="s">
        <v>293</v>
      </c>
      <c r="Y117" s="9" t="s">
        <v>286</v>
      </c>
      <c r="Z117" s="9" t="s">
        <v>287</v>
      </c>
      <c r="AA117" s="9" t="s">
        <v>255</v>
      </c>
      <c r="AB117" s="9" t="s">
        <v>562</v>
      </c>
      <c r="AC117" s="241">
        <v>3.5812199999999721</v>
      </c>
      <c r="AD117" s="241">
        <v>6.149</v>
      </c>
      <c r="AE117" s="241">
        <v>307.43900000000002</v>
      </c>
      <c r="AF117" s="239">
        <v>-11.654999999999999</v>
      </c>
      <c r="AG117" s="239">
        <v>-2.665</v>
      </c>
      <c r="AI117" s="239">
        <v>0.66749999999999998</v>
      </c>
      <c r="AJ117" s="239">
        <v>0.98</v>
      </c>
      <c r="AK117" s="239">
        <v>2.915</v>
      </c>
      <c r="AL117" s="239">
        <v>2.91</v>
      </c>
      <c r="AO117" s="22"/>
    </row>
    <row r="118" spans="23:41" x14ac:dyDescent="0.3">
      <c r="W118" s="9" t="s">
        <v>195</v>
      </c>
      <c r="X118" s="9" t="s">
        <v>196</v>
      </c>
      <c r="Y118" s="9" t="s">
        <v>189</v>
      </c>
      <c r="Z118" s="9" t="s">
        <v>190</v>
      </c>
      <c r="AA118" s="9" t="s">
        <v>106</v>
      </c>
      <c r="AB118" s="9" t="s">
        <v>567</v>
      </c>
      <c r="AC118" s="241">
        <v>15.218731019</v>
      </c>
      <c r="AD118" s="241">
        <v>7.7759999999999998</v>
      </c>
      <c r="AE118" s="241">
        <v>388.048</v>
      </c>
      <c r="AF118" s="239">
        <v>-10.842591411999999</v>
      </c>
      <c r="AG118" s="239">
        <v>-8</v>
      </c>
      <c r="AI118" s="239">
        <v>1.0369999999999999</v>
      </c>
      <c r="AJ118" s="239">
        <v>1.0733232499999998</v>
      </c>
      <c r="AK118" s="239">
        <v>2.7110000000000003</v>
      </c>
      <c r="AL118" s="239">
        <v>2.7110000000000003</v>
      </c>
      <c r="AO118" s="22"/>
    </row>
    <row r="119" spans="23:41" x14ac:dyDescent="0.3">
      <c r="W119" s="9" t="s">
        <v>509</v>
      </c>
      <c r="X119" s="9" t="s">
        <v>510</v>
      </c>
      <c r="Y119" s="9" t="s">
        <v>503</v>
      </c>
      <c r="Z119" s="9" t="s">
        <v>504</v>
      </c>
      <c r="AA119" s="9" t="s">
        <v>410</v>
      </c>
      <c r="AB119" s="9" t="s">
        <v>563</v>
      </c>
      <c r="AC119" s="241">
        <v>0.69930218220790263</v>
      </c>
      <c r="AD119" s="241">
        <v>4.806</v>
      </c>
      <c r="AE119" s="241">
        <v>228.44</v>
      </c>
      <c r="AF119" s="239">
        <v>-7.45512</v>
      </c>
      <c r="AG119" s="239">
        <v>-7.1829999999999998</v>
      </c>
      <c r="AI119" s="239">
        <v>1.24</v>
      </c>
      <c r="AJ119" s="239">
        <v>1.149</v>
      </c>
      <c r="AK119" s="239">
        <v>1.8645</v>
      </c>
      <c r="AL119" s="239">
        <v>1.87</v>
      </c>
      <c r="AO119" s="22"/>
    </row>
    <row r="120" spans="23:41" x14ac:dyDescent="0.3">
      <c r="W120" s="9" t="s">
        <v>364</v>
      </c>
      <c r="X120" s="9" t="s">
        <v>365</v>
      </c>
      <c r="Y120" s="9" t="s">
        <v>356</v>
      </c>
      <c r="Z120" s="9" t="s">
        <v>357</v>
      </c>
      <c r="AA120" s="9" t="s">
        <v>255</v>
      </c>
      <c r="AB120" s="9" t="s">
        <v>562</v>
      </c>
      <c r="AC120" s="241">
        <v>4.0262600000000095</v>
      </c>
      <c r="AD120" s="241">
        <v>4.0270000000000001</v>
      </c>
      <c r="AE120" s="241">
        <v>201.33699999999999</v>
      </c>
      <c r="AF120" s="239">
        <v>-6.3470000000000004</v>
      </c>
      <c r="AG120" s="239">
        <v>-3.12</v>
      </c>
      <c r="AI120" s="239">
        <v>0.54899999999999993</v>
      </c>
      <c r="AJ120" s="239">
        <v>0.45999999999999996</v>
      </c>
      <c r="AK120" s="239">
        <v>1.5874999999999999</v>
      </c>
      <c r="AL120" s="239">
        <v>1.59</v>
      </c>
      <c r="AO120" s="22"/>
    </row>
    <row r="121" spans="23:41" x14ac:dyDescent="0.3">
      <c r="W121" s="9" t="s">
        <v>511</v>
      </c>
      <c r="X121" s="9" t="s">
        <v>512</v>
      </c>
      <c r="Y121" s="9" t="s">
        <v>503</v>
      </c>
      <c r="Z121" s="9" t="s">
        <v>504</v>
      </c>
      <c r="AA121" s="9" t="s">
        <v>410</v>
      </c>
      <c r="AB121" s="9" t="s">
        <v>563</v>
      </c>
      <c r="AC121" s="241">
        <v>-1.9996866535486189</v>
      </c>
      <c r="AD121" s="241">
        <v>4.13</v>
      </c>
      <c r="AE121" s="241">
        <v>206.51499999999999</v>
      </c>
      <c r="AF121" s="239">
        <v>-6.1921981591178552</v>
      </c>
      <c r="AG121" s="239">
        <v>-8.4196189999999991</v>
      </c>
      <c r="AI121" s="239">
        <v>2.105</v>
      </c>
      <c r="AJ121" s="239">
        <v>1.22</v>
      </c>
      <c r="AK121" s="239">
        <v>1.5474999999999999</v>
      </c>
      <c r="AL121" s="239">
        <v>1.5474999999999999</v>
      </c>
      <c r="AO121" s="22"/>
    </row>
    <row r="122" spans="23:41" x14ac:dyDescent="0.3">
      <c r="W122" s="9" t="s">
        <v>402</v>
      </c>
      <c r="X122" s="9" t="s">
        <v>403</v>
      </c>
      <c r="Y122" s="9" t="s">
        <v>386</v>
      </c>
      <c r="Z122" s="9" t="s">
        <v>387</v>
      </c>
      <c r="AA122" s="9" t="s">
        <v>255</v>
      </c>
      <c r="AB122" s="9" t="s">
        <v>562</v>
      </c>
      <c r="AC122" s="241">
        <v>2.91481700000001</v>
      </c>
      <c r="AD122" s="241">
        <v>4.3109999999999999</v>
      </c>
      <c r="AE122" s="241">
        <v>215.541</v>
      </c>
      <c r="AF122" s="239">
        <v>-7.0912799999999994</v>
      </c>
      <c r="AG122" s="239">
        <v>-5.3</v>
      </c>
      <c r="AI122" s="239">
        <v>1.325</v>
      </c>
      <c r="AJ122" s="239">
        <v>1.32</v>
      </c>
      <c r="AK122" s="239">
        <v>1.7725</v>
      </c>
      <c r="AL122" s="239">
        <v>1.77</v>
      </c>
      <c r="AO122" s="22"/>
    </row>
    <row r="123" spans="23:41" x14ac:dyDescent="0.3">
      <c r="W123" s="9" t="s">
        <v>366</v>
      </c>
      <c r="X123" s="9" t="s">
        <v>367</v>
      </c>
      <c r="Y123" s="9" t="s">
        <v>356</v>
      </c>
      <c r="Z123" s="9" t="s">
        <v>357</v>
      </c>
      <c r="AA123" s="9" t="s">
        <v>255</v>
      </c>
      <c r="AB123" s="9" t="s">
        <v>562</v>
      </c>
      <c r="AC123" s="241">
        <v>2.0002084410000243</v>
      </c>
      <c r="AD123" s="241">
        <v>3.9180000000000001</v>
      </c>
      <c r="AE123" s="241">
        <v>195.881</v>
      </c>
      <c r="AF123" s="239">
        <v>-6.6507134799999994</v>
      </c>
      <c r="AG123" s="239">
        <v>-5.1440000000000001</v>
      </c>
      <c r="AI123" s="239">
        <v>1.2850000000000001</v>
      </c>
      <c r="AJ123" s="239">
        <v>0.84000000000000008</v>
      </c>
      <c r="AK123" s="239">
        <v>1.6625000000000001</v>
      </c>
      <c r="AL123" s="239">
        <v>1.6625000000000001</v>
      </c>
      <c r="AO123" s="22"/>
    </row>
    <row r="124" spans="23:41" x14ac:dyDescent="0.3">
      <c r="W124" s="9" t="s">
        <v>306</v>
      </c>
      <c r="X124" s="9" t="s">
        <v>307</v>
      </c>
      <c r="Y124" s="9" t="s">
        <v>298</v>
      </c>
      <c r="Z124" s="9" t="s">
        <v>299</v>
      </c>
      <c r="AA124" s="9" t="s">
        <v>255</v>
      </c>
      <c r="AB124" s="9" t="s">
        <v>562</v>
      </c>
      <c r="AC124" s="241">
        <v>1.2581351156782767</v>
      </c>
      <c r="AD124" s="241">
        <v>5.0309999999999997</v>
      </c>
      <c r="AE124" s="241">
        <v>251.571</v>
      </c>
      <c r="AF124" s="239">
        <v>-5.760105691162523</v>
      </c>
      <c r="AG124" s="239">
        <v>-5.149</v>
      </c>
      <c r="AI124" s="239">
        <v>1.2925</v>
      </c>
      <c r="AJ124" s="239">
        <v>1.29</v>
      </c>
      <c r="AK124" s="239">
        <v>1.4387500000000002</v>
      </c>
      <c r="AL124" s="239">
        <v>1.44</v>
      </c>
      <c r="AO124" s="22"/>
    </row>
    <row r="125" spans="23:41" x14ac:dyDescent="0.3">
      <c r="W125" s="9" t="s">
        <v>177</v>
      </c>
      <c r="X125" s="9" t="s">
        <v>178</v>
      </c>
      <c r="Y125" s="9" t="s">
        <v>171</v>
      </c>
      <c r="Z125" s="9" t="s">
        <v>172</v>
      </c>
      <c r="AA125" s="9" t="s">
        <v>106</v>
      </c>
      <c r="AB125" s="9" t="s">
        <v>567</v>
      </c>
      <c r="AC125" s="241">
        <v>2.0525940540000156</v>
      </c>
      <c r="AD125" s="241">
        <v>4.1079999999999997</v>
      </c>
      <c r="AE125" s="241">
        <v>205.393</v>
      </c>
      <c r="AF125" s="239">
        <v>-5.5924800000000001</v>
      </c>
      <c r="AG125" s="239">
        <v>-10.353999999999999</v>
      </c>
      <c r="AI125" s="239">
        <v>0.2</v>
      </c>
      <c r="AJ125" s="239">
        <v>0.2</v>
      </c>
      <c r="AK125" s="239">
        <v>1.5625</v>
      </c>
      <c r="AL125" s="239">
        <v>1.57</v>
      </c>
      <c r="AO125" s="22"/>
    </row>
    <row r="126" spans="23:41" x14ac:dyDescent="0.3">
      <c r="W126" s="9" t="s">
        <v>421</v>
      </c>
      <c r="X126" s="9" t="s">
        <v>422</v>
      </c>
      <c r="Y126" s="9" t="s">
        <v>419</v>
      </c>
      <c r="Z126" s="9" t="s">
        <v>420</v>
      </c>
      <c r="AA126" s="9" t="s">
        <v>410</v>
      </c>
      <c r="AB126" s="9" t="s">
        <v>563</v>
      </c>
      <c r="AC126" s="241">
        <v>1.169</v>
      </c>
      <c r="AD126" s="241">
        <v>0</v>
      </c>
      <c r="AE126" s="241">
        <v>235.405</v>
      </c>
      <c r="AF126" s="239">
        <v>-6.65</v>
      </c>
      <c r="AG126" s="239">
        <v>-9.0709999999999997</v>
      </c>
      <c r="AI126" s="239">
        <v>0.3</v>
      </c>
      <c r="AJ126" s="239">
        <v>0.3</v>
      </c>
      <c r="AK126" s="239">
        <v>0.47499999999999998</v>
      </c>
      <c r="AL126" s="239">
        <v>0.47499999999999998</v>
      </c>
      <c r="AO126" s="22"/>
    </row>
    <row r="127" spans="23:41" x14ac:dyDescent="0.3">
      <c r="W127" s="9" t="s">
        <v>241</v>
      </c>
      <c r="X127" s="9" t="s">
        <v>242</v>
      </c>
      <c r="Y127" s="9" t="s">
        <v>237</v>
      </c>
      <c r="Z127" s="9" t="s">
        <v>238</v>
      </c>
      <c r="AA127" s="9" t="s">
        <v>106</v>
      </c>
      <c r="AB127" s="9" t="s">
        <v>567</v>
      </c>
      <c r="AC127" s="241">
        <v>2.4996199999999953</v>
      </c>
      <c r="AD127" s="241">
        <v>4.9669999999999996</v>
      </c>
      <c r="AE127" s="241">
        <v>248.369</v>
      </c>
      <c r="AF127" s="239">
        <v>-9.5</v>
      </c>
      <c r="AG127" s="239">
        <v>-7.8049999999999997</v>
      </c>
      <c r="AI127" s="239">
        <v>3.5819999999999999</v>
      </c>
      <c r="AJ127" s="239">
        <v>3.31</v>
      </c>
      <c r="AK127" s="239">
        <v>2.375</v>
      </c>
      <c r="AL127" s="239">
        <v>2.375</v>
      </c>
      <c r="AO127" s="22"/>
    </row>
    <row r="128" spans="23:41" x14ac:dyDescent="0.3">
      <c r="W128" s="9" t="s">
        <v>276</v>
      </c>
      <c r="X128" s="9" t="s">
        <v>277</v>
      </c>
      <c r="Y128" s="9" t="s">
        <v>268</v>
      </c>
      <c r="Z128" s="9" t="s">
        <v>269</v>
      </c>
      <c r="AA128" s="9" t="s">
        <v>255</v>
      </c>
      <c r="AB128" s="9" t="s">
        <v>562</v>
      </c>
      <c r="AC128" s="241">
        <v>0.28499999999999998</v>
      </c>
      <c r="AD128" s="241">
        <v>5.63</v>
      </c>
      <c r="AE128" s="241">
        <v>281.50700000000001</v>
      </c>
      <c r="AF128" s="239">
        <v>-11.177</v>
      </c>
      <c r="AG128" s="239">
        <v>-3.879</v>
      </c>
      <c r="AI128" s="239">
        <v>0.96975</v>
      </c>
      <c r="AJ128" s="239">
        <v>0.625</v>
      </c>
      <c r="AK128" s="239">
        <v>2.7942500000000003</v>
      </c>
      <c r="AL128" s="239">
        <v>2.7942500000000003</v>
      </c>
      <c r="AO128" s="22"/>
    </row>
    <row r="129" spans="23:41" x14ac:dyDescent="0.3">
      <c r="W129" s="9" t="s">
        <v>473</v>
      </c>
      <c r="X129" s="9" t="s">
        <v>474</v>
      </c>
      <c r="Y129" s="9" t="s">
        <v>455</v>
      </c>
      <c r="Z129" s="9" t="s">
        <v>456</v>
      </c>
      <c r="AA129" s="9" t="s">
        <v>410</v>
      </c>
      <c r="AB129" s="9" t="s">
        <v>563</v>
      </c>
      <c r="AC129" s="241">
        <v>1.9730000000000001</v>
      </c>
      <c r="AD129" s="241">
        <v>7.8929999999999998</v>
      </c>
      <c r="AE129" s="241">
        <v>394.64499999999998</v>
      </c>
      <c r="AF129" s="239">
        <v>-11.699</v>
      </c>
      <c r="AG129" s="239">
        <v>-10.856999999999999</v>
      </c>
      <c r="AI129" s="239">
        <v>2.2280000000000002</v>
      </c>
      <c r="AJ129" s="239">
        <v>1.3759999999999999</v>
      </c>
      <c r="AK129" s="239">
        <v>2.9242499999999998</v>
      </c>
      <c r="AL129" s="239">
        <v>2.94</v>
      </c>
      <c r="AO129" s="22"/>
    </row>
    <row r="130" spans="23:41" x14ac:dyDescent="0.3">
      <c r="W130" s="9" t="s">
        <v>431</v>
      </c>
      <c r="X130" s="9" t="s">
        <v>432</v>
      </c>
      <c r="Y130" s="9" t="s">
        <v>429</v>
      </c>
      <c r="Z130" s="9" t="s">
        <v>430</v>
      </c>
      <c r="AA130" s="9" t="s">
        <v>410</v>
      </c>
      <c r="AB130" s="9" t="s">
        <v>563</v>
      </c>
      <c r="AC130" s="241">
        <v>5.3010389199999626</v>
      </c>
      <c r="AD130" s="241">
        <v>21.204000000000001</v>
      </c>
      <c r="AE130" s="241">
        <v>1060.184004</v>
      </c>
      <c r="AF130" s="239">
        <v>-37.88476</v>
      </c>
      <c r="AG130" s="239">
        <v>-27.413355000000003</v>
      </c>
      <c r="AI130" s="239">
        <v>6.8525</v>
      </c>
      <c r="AJ130" s="239">
        <v>5.0324999999999998</v>
      </c>
      <c r="AK130" s="239">
        <v>9.4700000000000006</v>
      </c>
      <c r="AL130" s="239">
        <v>9.4700000000000006</v>
      </c>
      <c r="AO130" s="22"/>
    </row>
    <row r="131" spans="23:41" x14ac:dyDescent="0.3">
      <c r="W131" s="9" t="s">
        <v>278</v>
      </c>
      <c r="X131" s="9" t="s">
        <v>279</v>
      </c>
      <c r="Y131" s="9" t="s">
        <v>268</v>
      </c>
      <c r="Z131" s="9" t="s">
        <v>269</v>
      </c>
      <c r="AA131" s="9" t="s">
        <v>255</v>
      </c>
      <c r="AB131" s="9" t="s">
        <v>562</v>
      </c>
      <c r="AC131" s="241">
        <v>1</v>
      </c>
      <c r="AD131" s="241">
        <v>8.1950000000000003</v>
      </c>
      <c r="AE131" s="241">
        <v>409.74</v>
      </c>
      <c r="AF131" s="239">
        <v>-15.528</v>
      </c>
      <c r="AG131" s="239">
        <v>-5.5460000000000003</v>
      </c>
      <c r="AI131" s="239">
        <v>1.3875</v>
      </c>
      <c r="AJ131" s="239">
        <v>3.64</v>
      </c>
      <c r="AK131" s="239">
        <v>1.3875000000000002</v>
      </c>
      <c r="AL131" s="239">
        <v>3.64</v>
      </c>
      <c r="AO131" s="22"/>
    </row>
    <row r="132" spans="23:41" x14ac:dyDescent="0.3">
      <c r="W132" s="9" t="s">
        <v>179</v>
      </c>
      <c r="X132" s="9" t="s">
        <v>180</v>
      </c>
      <c r="Y132" s="9" t="s">
        <v>171</v>
      </c>
      <c r="Z132" s="9" t="s">
        <v>172</v>
      </c>
      <c r="AA132" s="9" t="s">
        <v>106</v>
      </c>
      <c r="AB132" s="9" t="s">
        <v>567</v>
      </c>
      <c r="AC132" s="241">
        <v>2.1045510410063435</v>
      </c>
      <c r="AD132" s="241">
        <v>4.1919997463760215</v>
      </c>
      <c r="AE132" s="241">
        <v>209.62100000000001</v>
      </c>
      <c r="AF132" s="239">
        <v>-6.8648566727724916</v>
      </c>
      <c r="AG132" s="239">
        <v>-8.4204259999999991</v>
      </c>
      <c r="AI132" s="239">
        <v>0.69</v>
      </c>
      <c r="AJ132" s="239">
        <v>0.55000000000000004</v>
      </c>
      <c r="AK132" s="239">
        <v>1.7150000000000001</v>
      </c>
      <c r="AL132" s="239">
        <v>1.7150000000000001</v>
      </c>
      <c r="AO132" s="22"/>
    </row>
    <row r="133" spans="23:41" x14ac:dyDescent="0.3">
      <c r="W133" s="9" t="s">
        <v>159</v>
      </c>
      <c r="X133" s="9" t="s">
        <v>160</v>
      </c>
      <c r="Y133" s="9" t="s">
        <v>148</v>
      </c>
      <c r="Z133" s="9" t="s">
        <v>149</v>
      </c>
      <c r="AA133" s="9" t="s">
        <v>106</v>
      </c>
      <c r="AB133" s="9" t="s">
        <v>567</v>
      </c>
      <c r="AC133" s="241">
        <v>4.6044899999999327</v>
      </c>
      <c r="AD133" s="241">
        <v>7.6719999999999997</v>
      </c>
      <c r="AE133" s="241">
        <v>383.61799999999999</v>
      </c>
      <c r="AF133" s="239">
        <v>-9.3498000000000001</v>
      </c>
      <c r="AG133" s="239">
        <v>-5.3</v>
      </c>
      <c r="AI133" s="239">
        <v>1.5499999999999998</v>
      </c>
      <c r="AJ133" s="239">
        <v>1.5499999999999998</v>
      </c>
      <c r="AK133" s="239">
        <v>2.3375000000000004</v>
      </c>
      <c r="AL133" s="239">
        <v>2.34</v>
      </c>
      <c r="AO133" s="22"/>
    </row>
    <row r="134" spans="23:41" x14ac:dyDescent="0.3">
      <c r="W134" s="9" t="s">
        <v>161</v>
      </c>
      <c r="X134" s="9" t="s">
        <v>162</v>
      </c>
      <c r="Y134" s="9" t="s">
        <v>148</v>
      </c>
      <c r="Z134" s="9" t="s">
        <v>149</v>
      </c>
      <c r="AA134" s="9" t="s">
        <v>106</v>
      </c>
      <c r="AB134" s="9" t="s">
        <v>567</v>
      </c>
      <c r="AC134" s="241">
        <v>0.51594000000000229</v>
      </c>
      <c r="AD134" s="241">
        <v>3.23</v>
      </c>
      <c r="AE134" s="241">
        <v>161.50299999999999</v>
      </c>
      <c r="AF134" s="239">
        <v>-4.4859999999999998</v>
      </c>
      <c r="AG134" s="239">
        <v>-3.8809999999999998</v>
      </c>
      <c r="AI134" s="239">
        <v>0.97</v>
      </c>
      <c r="AJ134" s="239">
        <v>0.97</v>
      </c>
      <c r="AK134" s="239">
        <v>1.1214999999999999</v>
      </c>
      <c r="AL134" s="239">
        <v>0.45593000000000006</v>
      </c>
      <c r="AO134" s="22"/>
    </row>
    <row r="135" spans="23:41" x14ac:dyDescent="0.3">
      <c r="W135" s="9" t="s">
        <v>163</v>
      </c>
      <c r="X135" s="9" t="s">
        <v>164</v>
      </c>
      <c r="Y135" s="9" t="s">
        <v>148</v>
      </c>
      <c r="Z135" s="9" t="s">
        <v>149</v>
      </c>
      <c r="AA135" s="9" t="s">
        <v>106</v>
      </c>
      <c r="AB135" s="9" t="s">
        <v>567</v>
      </c>
      <c r="AC135" s="241">
        <v>1.1747171913970234</v>
      </c>
      <c r="AD135" s="241">
        <v>2.0489999999999999</v>
      </c>
      <c r="AE135" s="241">
        <v>100.895</v>
      </c>
      <c r="AF135" s="239">
        <v>-2.621257403718622</v>
      </c>
      <c r="AG135" s="239">
        <v>-2.0659999999999998</v>
      </c>
      <c r="AI135" s="239">
        <v>0.32900000000000001</v>
      </c>
      <c r="AJ135" s="239">
        <v>0.32900000000000001</v>
      </c>
      <c r="AK135" s="239">
        <v>0.65525</v>
      </c>
      <c r="AL135" s="239">
        <v>0.28193750000000001</v>
      </c>
      <c r="AO135" s="22"/>
    </row>
    <row r="136" spans="23:41" x14ac:dyDescent="0.3">
      <c r="W136" s="9" t="s">
        <v>308</v>
      </c>
      <c r="X136" s="9" t="s">
        <v>309</v>
      </c>
      <c r="Y136" s="9" t="s">
        <v>298</v>
      </c>
      <c r="Z136" s="9" t="s">
        <v>299</v>
      </c>
      <c r="AA136" s="9" t="s">
        <v>255</v>
      </c>
      <c r="AB136" s="9" t="s">
        <v>562</v>
      </c>
      <c r="AC136" s="241">
        <v>4.5</v>
      </c>
      <c r="AD136" s="241">
        <v>5.9160000000000004</v>
      </c>
      <c r="AE136" s="241">
        <v>295.82400000000001</v>
      </c>
      <c r="AF136" s="239">
        <v>-11.05</v>
      </c>
      <c r="AG136" s="239">
        <v>-3.3359999999999999</v>
      </c>
      <c r="AI136" s="239">
        <v>0.83499999999999996</v>
      </c>
      <c r="AJ136" s="239">
        <v>0.5</v>
      </c>
      <c r="AK136" s="239">
        <v>2.7625000000000002</v>
      </c>
      <c r="AL136" s="239">
        <v>2.7625000000000002</v>
      </c>
      <c r="AO136" s="22"/>
    </row>
    <row r="137" spans="23:41" x14ac:dyDescent="0.3">
      <c r="W137" s="9" t="s">
        <v>491</v>
      </c>
      <c r="X137" s="9" t="s">
        <v>492</v>
      </c>
      <c r="Y137" s="9" t="s">
        <v>481</v>
      </c>
      <c r="Z137" s="9" t="s">
        <v>482</v>
      </c>
      <c r="AA137" s="9" t="s">
        <v>410</v>
      </c>
      <c r="AB137" s="9" t="s">
        <v>563</v>
      </c>
      <c r="AC137" s="241">
        <v>3.2015699999999487</v>
      </c>
      <c r="AD137" s="241">
        <v>12.911</v>
      </c>
      <c r="AE137" s="241">
        <v>645.56600000000003</v>
      </c>
      <c r="AF137" s="239">
        <v>-20.425999999999998</v>
      </c>
      <c r="AG137" s="239">
        <v>-12.593</v>
      </c>
      <c r="AI137" s="239">
        <v>3.1475</v>
      </c>
      <c r="AJ137" s="239">
        <v>0.33</v>
      </c>
      <c r="AK137" s="239">
        <v>5.1062500000000002</v>
      </c>
      <c r="AL137" s="239">
        <v>5.1100000000000003</v>
      </c>
      <c r="AO137" s="22"/>
    </row>
    <row r="138" spans="23:41" x14ac:dyDescent="0.3">
      <c r="W138" s="9" t="s">
        <v>513</v>
      </c>
      <c r="X138" s="9" t="s">
        <v>514</v>
      </c>
      <c r="Y138" s="9" t="s">
        <v>503</v>
      </c>
      <c r="Z138" s="9" t="s">
        <v>504</v>
      </c>
      <c r="AA138" s="9" t="s">
        <v>410</v>
      </c>
      <c r="AB138" s="9" t="s">
        <v>563</v>
      </c>
      <c r="AC138" s="241">
        <v>2.434104166666657</v>
      </c>
      <c r="AD138" s="241">
        <v>4.7640000000000002</v>
      </c>
      <c r="AE138" s="241">
        <v>238.19300000000001</v>
      </c>
      <c r="AF138" s="239">
        <v>-7.3449999999999998</v>
      </c>
      <c r="AG138" s="239">
        <v>-5.8710000000000004</v>
      </c>
      <c r="AI138" s="239">
        <v>1.2270000000000001</v>
      </c>
      <c r="AJ138" s="239">
        <v>1.2270000000000001</v>
      </c>
      <c r="AK138" s="239">
        <v>1.8362500000000002</v>
      </c>
      <c r="AL138" s="239">
        <v>1.8362500000000002</v>
      </c>
      <c r="AO138" s="22"/>
    </row>
    <row r="139" spans="23:41" x14ac:dyDescent="0.3">
      <c r="W139" s="9" t="s">
        <v>32</v>
      </c>
      <c r="X139" s="9" t="s">
        <v>33</v>
      </c>
      <c r="Y139" s="9" t="s">
        <v>565</v>
      </c>
      <c r="Z139" s="9" t="s">
        <v>615</v>
      </c>
      <c r="AA139" s="9" t="s">
        <v>4</v>
      </c>
      <c r="AB139" s="9" t="s">
        <v>565</v>
      </c>
      <c r="AC139" s="241">
        <v>2.9279881228401208</v>
      </c>
      <c r="AD139" s="241">
        <v>6.5919999999999996</v>
      </c>
      <c r="AE139" s="241">
        <v>280.62599999999998</v>
      </c>
      <c r="AF139" s="239">
        <v>-14.097</v>
      </c>
      <c r="AG139" s="239">
        <v>-14.884</v>
      </c>
      <c r="AI139" s="239">
        <v>3.7210000000000001</v>
      </c>
      <c r="AJ139" s="239">
        <v>3.7210000000000001</v>
      </c>
      <c r="AK139" s="239">
        <v>3.5242500000000003</v>
      </c>
      <c r="AL139" s="239">
        <v>3.5242500000000003</v>
      </c>
      <c r="AO139" s="22"/>
    </row>
    <row r="140" spans="23:41" x14ac:dyDescent="0.3">
      <c r="W140" s="9" t="s">
        <v>110</v>
      </c>
      <c r="X140" s="9" t="s">
        <v>111</v>
      </c>
      <c r="Y140" s="9" t="s">
        <v>104</v>
      </c>
      <c r="Z140" s="9" t="s">
        <v>105</v>
      </c>
      <c r="AA140" s="9" t="s">
        <v>106</v>
      </c>
      <c r="AB140" s="9" t="s">
        <v>567</v>
      </c>
      <c r="AC140" s="241">
        <v>1.7809387832958019</v>
      </c>
      <c r="AD140" s="241">
        <v>3.5614220034898172</v>
      </c>
      <c r="AE140" s="241">
        <v>178.07123089074</v>
      </c>
      <c r="AF140" s="239">
        <v>-4.8185220368800339</v>
      </c>
      <c r="AG140" s="239">
        <v>-3.4999992247632057</v>
      </c>
      <c r="AI140" s="239">
        <v>0.57100000000000006</v>
      </c>
      <c r="AJ140" s="239">
        <v>0.32100000000000006</v>
      </c>
      <c r="AK140" s="239">
        <v>1.20425</v>
      </c>
      <c r="AL140" s="239">
        <v>1.20425</v>
      </c>
      <c r="AO140" s="22"/>
    </row>
    <row r="141" spans="23:41" x14ac:dyDescent="0.3">
      <c r="W141" s="9" t="s">
        <v>92</v>
      </c>
      <c r="X141" s="9" t="s">
        <v>93</v>
      </c>
      <c r="Y141" s="9" t="s">
        <v>565</v>
      </c>
      <c r="Z141" s="9" t="s">
        <v>615</v>
      </c>
      <c r="AA141" s="9" t="s">
        <v>4</v>
      </c>
      <c r="AB141" s="9" t="s">
        <v>565</v>
      </c>
      <c r="AC141" s="241">
        <v>6.713144581677712</v>
      </c>
      <c r="AD141" s="241">
        <v>4.1859999999999999</v>
      </c>
      <c r="AE141" s="241">
        <v>209.29499999999999</v>
      </c>
      <c r="AF141" s="239">
        <v>-5.906130322719287</v>
      </c>
      <c r="AG141" s="239">
        <v>-6.6275000000000004</v>
      </c>
      <c r="AI141" s="239">
        <v>1.56</v>
      </c>
      <c r="AJ141" s="239">
        <v>1.56</v>
      </c>
      <c r="AK141" s="239">
        <v>1.4774999999999998</v>
      </c>
      <c r="AL141" s="239">
        <v>1.4774999999999998</v>
      </c>
      <c r="AO141" s="22"/>
    </row>
    <row r="142" spans="23:41" x14ac:dyDescent="0.3">
      <c r="W142" s="9" t="s">
        <v>380</v>
      </c>
      <c r="X142" s="9" t="s">
        <v>381</v>
      </c>
      <c r="Y142" s="9" t="s">
        <v>374</v>
      </c>
      <c r="Z142" s="9" t="s">
        <v>375</v>
      </c>
      <c r="AA142" s="9" t="s">
        <v>255</v>
      </c>
      <c r="AB142" s="9" t="s">
        <v>562</v>
      </c>
      <c r="AC142" s="241">
        <v>11.122999999999999</v>
      </c>
      <c r="AD142" s="241">
        <v>6.5819999999999999</v>
      </c>
      <c r="AE142" s="241">
        <v>329.08600000000001</v>
      </c>
      <c r="AF142" s="239">
        <v>-8.32</v>
      </c>
      <c r="AG142" s="239">
        <v>-4.8550000000000004</v>
      </c>
      <c r="AI142" s="239">
        <v>1.1809999999999998</v>
      </c>
      <c r="AJ142" s="239">
        <v>1.2809999999999999</v>
      </c>
      <c r="AK142" s="239">
        <v>2.024</v>
      </c>
      <c r="AL142" s="239">
        <v>2.024</v>
      </c>
      <c r="AO142" s="22"/>
    </row>
    <row r="143" spans="23:41" x14ac:dyDescent="0.3">
      <c r="W143" s="9" t="s">
        <v>165</v>
      </c>
      <c r="X143" s="9" t="s">
        <v>166</v>
      </c>
      <c r="Y143" s="9" t="s">
        <v>148</v>
      </c>
      <c r="Z143" s="9" t="s">
        <v>149</v>
      </c>
      <c r="AA143" s="9" t="s">
        <v>106</v>
      </c>
      <c r="AB143" s="9" t="s">
        <v>567</v>
      </c>
      <c r="AC143" s="241">
        <v>1.395</v>
      </c>
      <c r="AD143" s="241">
        <v>2.4449999999999998</v>
      </c>
      <c r="AE143" s="241">
        <v>122.227</v>
      </c>
      <c r="AF143" s="239">
        <v>-3.27</v>
      </c>
      <c r="AG143" s="239">
        <v>-2.5169999999999999</v>
      </c>
      <c r="AI143" s="239">
        <v>0.39900000000000002</v>
      </c>
      <c r="AJ143" s="239">
        <v>0.4</v>
      </c>
      <c r="AK143" s="239">
        <v>0.8175</v>
      </c>
      <c r="AL143" s="239">
        <v>0.36544750000000004</v>
      </c>
      <c r="AO143" s="22"/>
    </row>
    <row r="144" spans="23:41" x14ac:dyDescent="0.3">
      <c r="W144" s="9" t="s">
        <v>310</v>
      </c>
      <c r="X144" s="9" t="s">
        <v>311</v>
      </c>
      <c r="Y144" s="9" t="s">
        <v>298</v>
      </c>
      <c r="Z144" s="9" t="s">
        <v>299</v>
      </c>
      <c r="AA144" s="9" t="s">
        <v>255</v>
      </c>
      <c r="AB144" s="9" t="s">
        <v>562</v>
      </c>
      <c r="AC144" s="241">
        <v>12.999848999999987</v>
      </c>
      <c r="AD144" s="241">
        <v>6.431</v>
      </c>
      <c r="AE144" s="241">
        <v>321.56299999999999</v>
      </c>
      <c r="AF144" s="239">
        <v>-8.6950000000000003</v>
      </c>
      <c r="AG144" s="239">
        <v>-1.5</v>
      </c>
      <c r="AI144" s="239">
        <v>0.46</v>
      </c>
      <c r="AJ144" s="239">
        <v>0.46</v>
      </c>
      <c r="AK144" s="239">
        <v>2.1724999999999999</v>
      </c>
      <c r="AL144" s="239">
        <v>2.17</v>
      </c>
      <c r="AO144" s="22"/>
    </row>
    <row r="145" spans="23:41" x14ac:dyDescent="0.3">
      <c r="W145" s="9" t="s">
        <v>136</v>
      </c>
      <c r="X145" s="9" t="s">
        <v>137</v>
      </c>
      <c r="Y145" s="9" t="s">
        <v>128</v>
      </c>
      <c r="Z145" s="9" t="s">
        <v>129</v>
      </c>
      <c r="AA145" s="9" t="s">
        <v>106</v>
      </c>
      <c r="AB145" s="9" t="s">
        <v>567</v>
      </c>
      <c r="AC145" s="241">
        <v>7.1996521316608417</v>
      </c>
      <c r="AD145" s="241">
        <v>11.771000000000001</v>
      </c>
      <c r="AE145" s="241">
        <v>588.57299999999998</v>
      </c>
      <c r="AF145" s="239">
        <v>-20.92727693034842</v>
      </c>
      <c r="AG145" s="239">
        <v>-17.7</v>
      </c>
      <c r="AI145" s="239">
        <v>4.4124999999999996</v>
      </c>
      <c r="AJ145" s="239">
        <v>4.16</v>
      </c>
      <c r="AK145" s="239">
        <v>5.21</v>
      </c>
      <c r="AL145" s="239">
        <v>5.23</v>
      </c>
      <c r="AO145" s="22"/>
    </row>
    <row r="146" spans="23:41" x14ac:dyDescent="0.3">
      <c r="W146" s="9" t="s">
        <v>368</v>
      </c>
      <c r="X146" s="9" t="s">
        <v>369</v>
      </c>
      <c r="Y146" s="9" t="s">
        <v>356</v>
      </c>
      <c r="Z146" s="9" t="s">
        <v>357</v>
      </c>
      <c r="AA146" s="9" t="s">
        <v>255</v>
      </c>
      <c r="AB146" s="9" t="s">
        <v>562</v>
      </c>
      <c r="AC146" s="241">
        <v>1.4560799999999872</v>
      </c>
      <c r="AD146" s="241">
        <v>2.9140000000000001</v>
      </c>
      <c r="AE146" s="241">
        <v>145.696</v>
      </c>
      <c r="AF146" s="239">
        <v>-4.6360000000000001</v>
      </c>
      <c r="AG146" s="239">
        <v>-4.4329999999999998</v>
      </c>
      <c r="AI146" s="239">
        <v>0</v>
      </c>
      <c r="AJ146" s="239">
        <v>0</v>
      </c>
      <c r="AK146" s="239">
        <v>0</v>
      </c>
      <c r="AL146" s="239">
        <v>0</v>
      </c>
      <c r="AO146" s="22"/>
    </row>
    <row r="147" spans="23:41" x14ac:dyDescent="0.3">
      <c r="W147" s="9" t="s">
        <v>382</v>
      </c>
      <c r="X147" s="9" t="s">
        <v>383</v>
      </c>
      <c r="Y147" s="9" t="s">
        <v>374</v>
      </c>
      <c r="Z147" s="9" t="s">
        <v>375</v>
      </c>
      <c r="AA147" s="9" t="s">
        <v>255</v>
      </c>
      <c r="AB147" s="9" t="s">
        <v>562</v>
      </c>
      <c r="AC147" s="241">
        <v>3.5003730144964065</v>
      </c>
      <c r="AD147" s="241">
        <v>13.817</v>
      </c>
      <c r="AE147" s="241">
        <v>690.86900000000003</v>
      </c>
      <c r="AF147" s="239">
        <v>-20.994000893603843</v>
      </c>
      <c r="AG147" s="239">
        <v>-5.5</v>
      </c>
      <c r="AI147" s="239">
        <v>1.24</v>
      </c>
      <c r="AJ147" s="239">
        <v>1.18</v>
      </c>
      <c r="AK147" s="239">
        <v>5.2475000000000005</v>
      </c>
      <c r="AL147" s="239">
        <v>5.2475000000000005</v>
      </c>
      <c r="AO147" s="22"/>
    </row>
    <row r="148" spans="23:41" x14ac:dyDescent="0.3">
      <c r="W148" s="9" t="s">
        <v>243</v>
      </c>
      <c r="X148" s="9" t="s">
        <v>244</v>
      </c>
      <c r="Y148" s="9" t="s">
        <v>237</v>
      </c>
      <c r="Z148" s="9" t="s">
        <v>238</v>
      </c>
      <c r="AA148" s="9" t="s">
        <v>106</v>
      </c>
      <c r="AB148" s="9" t="s">
        <v>567</v>
      </c>
      <c r="AC148" s="241">
        <v>3.5019999999999998</v>
      </c>
      <c r="AD148" s="241">
        <v>6.859</v>
      </c>
      <c r="AE148" s="241">
        <v>342.92899999999997</v>
      </c>
      <c r="AF148" s="239">
        <v>-9.1150000000000002</v>
      </c>
      <c r="AG148" s="239">
        <v>-7.9420000000000002</v>
      </c>
      <c r="AI148" s="239">
        <v>1.4775</v>
      </c>
      <c r="AJ148" s="239">
        <v>1.4775</v>
      </c>
      <c r="AK148" s="239">
        <v>2.2799999999999998</v>
      </c>
      <c r="AL148" s="239">
        <v>2.2799999999999998</v>
      </c>
      <c r="AO148" s="22"/>
    </row>
    <row r="149" spans="23:41" x14ac:dyDescent="0.3">
      <c r="W149" s="9" t="s">
        <v>493</v>
      </c>
      <c r="X149" s="9" t="s">
        <v>494</v>
      </c>
      <c r="Y149" s="9" t="s">
        <v>481</v>
      </c>
      <c r="Z149" s="9" t="s">
        <v>482</v>
      </c>
      <c r="AA149" s="9" t="s">
        <v>410</v>
      </c>
      <c r="AB149" s="9" t="s">
        <v>563</v>
      </c>
      <c r="AC149" s="241">
        <v>1.5047810656904184</v>
      </c>
      <c r="AD149" s="241">
        <v>3.0098600000000002</v>
      </c>
      <c r="AE149" s="241">
        <v>150.49199999999999</v>
      </c>
      <c r="AF149" s="239">
        <v>-4.9340000000000002</v>
      </c>
      <c r="AG149" s="239">
        <v>-1.3819999999999999</v>
      </c>
      <c r="AI149" s="239">
        <v>0.34549999999999997</v>
      </c>
      <c r="AJ149" s="239">
        <v>0.33300000000000002</v>
      </c>
      <c r="AK149" s="239">
        <v>0</v>
      </c>
      <c r="AL149" s="239">
        <v>0</v>
      </c>
      <c r="AO149" s="22"/>
    </row>
    <row r="150" spans="23:41" x14ac:dyDescent="0.3">
      <c r="W150" s="9" t="s">
        <v>139</v>
      </c>
      <c r="X150" s="9" t="s">
        <v>140</v>
      </c>
      <c r="Y150" s="9" t="s">
        <v>128</v>
      </c>
      <c r="Z150" s="9" t="s">
        <v>129</v>
      </c>
      <c r="AA150" s="9" t="s">
        <v>106</v>
      </c>
      <c r="AB150" s="9" t="s">
        <v>567</v>
      </c>
      <c r="AC150" s="241">
        <v>1.0000599999999977</v>
      </c>
      <c r="AD150" s="241">
        <v>5.2050000000000001</v>
      </c>
      <c r="AE150" s="241">
        <v>260.22699999999998</v>
      </c>
      <c r="AF150" s="239">
        <v>-8.3490000000000002</v>
      </c>
      <c r="AG150" s="239">
        <v>-7.4320000000000004</v>
      </c>
      <c r="AI150" s="239">
        <v>1.8574999999999999</v>
      </c>
      <c r="AJ150" s="239">
        <v>1.4259999999999999</v>
      </c>
      <c r="AK150" s="239">
        <v>2.0874999999999999</v>
      </c>
      <c r="AL150" s="239">
        <v>2.1</v>
      </c>
      <c r="AO150" s="22"/>
    </row>
    <row r="151" spans="23:41" x14ac:dyDescent="0.3">
      <c r="W151" s="9" t="s">
        <v>423</v>
      </c>
      <c r="X151" s="9" t="s">
        <v>424</v>
      </c>
      <c r="Y151" s="9" t="s">
        <v>419</v>
      </c>
      <c r="Z151" s="9" t="s">
        <v>420</v>
      </c>
      <c r="AA151" s="9" t="s">
        <v>410</v>
      </c>
      <c r="AB151" s="9" t="s">
        <v>563</v>
      </c>
      <c r="AC151" s="241">
        <v>6.366718171000131</v>
      </c>
      <c r="AD151" s="241">
        <v>12.734</v>
      </c>
      <c r="AE151" s="241">
        <v>636.70087799999999</v>
      </c>
      <c r="AF151" s="239">
        <v>-20.928256280000003</v>
      </c>
      <c r="AG151" s="239">
        <v>-11.631</v>
      </c>
      <c r="AI151" s="239">
        <v>2.9077499999999996</v>
      </c>
      <c r="AJ151" s="239">
        <v>2.9077499999999996</v>
      </c>
      <c r="AK151" s="239">
        <v>5.2322500000000005</v>
      </c>
      <c r="AL151" s="239">
        <v>5.2322500000000005</v>
      </c>
      <c r="AO151" s="22"/>
    </row>
    <row r="152" spans="23:41" x14ac:dyDescent="0.3">
      <c r="W152" s="9" t="s">
        <v>256</v>
      </c>
      <c r="X152" s="9" t="s">
        <v>257</v>
      </c>
      <c r="Y152" s="9" t="s">
        <v>253</v>
      </c>
      <c r="Z152" s="9" t="s">
        <v>254</v>
      </c>
      <c r="AA152" s="9" t="s">
        <v>255</v>
      </c>
      <c r="AB152" s="9" t="s">
        <v>562</v>
      </c>
      <c r="AC152" s="241">
        <v>0.99961803444780528</v>
      </c>
      <c r="AD152" s="241">
        <v>3.871</v>
      </c>
      <c r="AE152" s="241">
        <v>193.566</v>
      </c>
      <c r="AF152" s="239">
        <v>-5.3280000000000003</v>
      </c>
      <c r="AG152" s="239">
        <v>-0.78</v>
      </c>
      <c r="AI152" s="239">
        <v>0.19500000000000001</v>
      </c>
      <c r="AJ152" s="239">
        <v>0.19500000000000001</v>
      </c>
      <c r="AK152" s="239">
        <v>1.3320000000000001</v>
      </c>
      <c r="AL152" s="239">
        <v>1.3400000000000003</v>
      </c>
      <c r="AO152" s="22"/>
    </row>
    <row r="153" spans="23:41" x14ac:dyDescent="0.3">
      <c r="W153" s="9" t="s">
        <v>433</v>
      </c>
      <c r="X153" s="9" t="s">
        <v>434</v>
      </c>
      <c r="Y153" s="9" t="s">
        <v>429</v>
      </c>
      <c r="Z153" s="9" t="s">
        <v>430</v>
      </c>
      <c r="AA153" s="9" t="s">
        <v>410</v>
      </c>
      <c r="AB153" s="9" t="s">
        <v>563</v>
      </c>
      <c r="AC153" s="241">
        <v>5.5829999756320028</v>
      </c>
      <c r="AD153" s="241">
        <v>1.8949999999999996</v>
      </c>
      <c r="AE153" s="241">
        <v>368.79399999500015</v>
      </c>
      <c r="AF153" s="239">
        <v>-10.604380335514481</v>
      </c>
      <c r="AG153" s="239">
        <v>-4.3598400000000002</v>
      </c>
      <c r="AI153" s="239">
        <v>1.08971</v>
      </c>
      <c r="AJ153" s="239">
        <v>1.08971</v>
      </c>
      <c r="AK153" s="239">
        <v>2.6510543088263341</v>
      </c>
      <c r="AL153" s="239">
        <v>2.6510543088263341</v>
      </c>
      <c r="AO153" s="22"/>
    </row>
    <row r="154" spans="23:41" x14ac:dyDescent="0.3">
      <c r="W154" s="9" t="s">
        <v>245</v>
      </c>
      <c r="X154" s="9" t="s">
        <v>246</v>
      </c>
      <c r="Y154" s="9" t="s">
        <v>237</v>
      </c>
      <c r="Z154" s="9" t="s">
        <v>238</v>
      </c>
      <c r="AA154" s="9" t="s">
        <v>106</v>
      </c>
      <c r="AB154" s="9" t="s">
        <v>567</v>
      </c>
      <c r="AC154" s="241">
        <v>2.4816069999999892</v>
      </c>
      <c r="AD154" s="241">
        <v>4.4370000000000003</v>
      </c>
      <c r="AE154" s="241">
        <v>219.625</v>
      </c>
      <c r="AF154" s="239">
        <v>-7.7863600000000002</v>
      </c>
      <c r="AG154" s="239">
        <v>-8.19</v>
      </c>
      <c r="AI154" s="239">
        <v>1.1100000000000001</v>
      </c>
      <c r="AJ154" s="239">
        <v>1.1100000000000001</v>
      </c>
      <c r="AK154" s="239">
        <v>1.9475</v>
      </c>
      <c r="AL154" s="239">
        <v>1.94</v>
      </c>
      <c r="AO154" s="22"/>
    </row>
    <row r="155" spans="23:41" x14ac:dyDescent="0.3">
      <c r="W155" s="9" t="s">
        <v>515</v>
      </c>
      <c r="X155" s="9" t="s">
        <v>516</v>
      </c>
      <c r="Y155" s="9" t="s">
        <v>503</v>
      </c>
      <c r="Z155" s="9" t="s">
        <v>504</v>
      </c>
      <c r="AA155" s="9" t="s">
        <v>410</v>
      </c>
      <c r="AB155" s="9" t="s">
        <v>563</v>
      </c>
      <c r="AC155" s="241">
        <v>0.64136837074338104</v>
      </c>
      <c r="AD155" s="241">
        <v>4.2069999999999999</v>
      </c>
      <c r="AE155" s="241">
        <v>210.3432472040767</v>
      </c>
      <c r="AF155" s="239">
        <v>-6.3330000000000002</v>
      </c>
      <c r="AG155" s="239">
        <v>-8.9909999999999997</v>
      </c>
      <c r="AI155" s="239">
        <v>1.7570000000000001</v>
      </c>
      <c r="AJ155" s="239">
        <v>1.7570000000000001</v>
      </c>
      <c r="AK155" s="239">
        <v>1.58325</v>
      </c>
      <c r="AL155" s="239">
        <v>1.58325</v>
      </c>
      <c r="AO155" s="22"/>
    </row>
    <row r="156" spans="23:41" x14ac:dyDescent="0.3">
      <c r="W156" s="9" t="s">
        <v>425</v>
      </c>
      <c r="X156" s="9" t="s">
        <v>426</v>
      </c>
      <c r="Y156" s="9" t="s">
        <v>419</v>
      </c>
      <c r="Z156" s="9" t="s">
        <v>420</v>
      </c>
      <c r="AA156" s="9" t="s">
        <v>410</v>
      </c>
      <c r="AB156" s="9" t="s">
        <v>563</v>
      </c>
      <c r="AC156" s="241">
        <v>0.24399959314905573</v>
      </c>
      <c r="AD156" s="241">
        <v>0</v>
      </c>
      <c r="AE156" s="241">
        <v>244.12100000000001</v>
      </c>
      <c r="AF156" s="239">
        <v>-6.4053510201087347</v>
      </c>
      <c r="AG156" s="239">
        <v>-7.9833246855056492</v>
      </c>
      <c r="AI156" s="239">
        <v>1.9957499999999999</v>
      </c>
      <c r="AJ156" s="239">
        <v>1.9982499999999999</v>
      </c>
      <c r="AK156" s="239">
        <v>1.6012500000000003</v>
      </c>
      <c r="AL156" s="239">
        <v>1.6012500000000003</v>
      </c>
      <c r="AO156" s="22"/>
    </row>
    <row r="157" spans="23:41" x14ac:dyDescent="0.3">
      <c r="W157" s="9" t="s">
        <v>445</v>
      </c>
      <c r="X157" s="9" t="s">
        <v>446</v>
      </c>
      <c r="Y157" s="9" t="s">
        <v>437</v>
      </c>
      <c r="Z157" s="9" t="s">
        <v>438</v>
      </c>
      <c r="AA157" s="9" t="s">
        <v>410</v>
      </c>
      <c r="AB157" s="9" t="s">
        <v>563</v>
      </c>
      <c r="AC157" s="241">
        <v>2.5914241731371148</v>
      </c>
      <c r="AD157" s="241">
        <v>5.0620000000000003</v>
      </c>
      <c r="AE157" s="241">
        <v>253.12299999999999</v>
      </c>
      <c r="AF157" s="239">
        <v>-6.3571511859484753</v>
      </c>
      <c r="AG157" s="239">
        <v>-6.098065849793004</v>
      </c>
      <c r="AI157" s="239">
        <v>0.71499999999999997</v>
      </c>
      <c r="AJ157" s="239">
        <v>0.71499999999999997</v>
      </c>
      <c r="AK157" s="239">
        <v>1.5899999999999999</v>
      </c>
      <c r="AL157" s="239">
        <v>1.5899999999999999</v>
      </c>
      <c r="AO157" s="22"/>
    </row>
    <row r="158" spans="23:41" x14ac:dyDescent="0.3">
      <c r="W158" s="9" t="s">
        <v>229</v>
      </c>
      <c r="X158" s="9" t="s">
        <v>230</v>
      </c>
      <c r="Y158" s="9" t="s">
        <v>221</v>
      </c>
      <c r="Z158" s="9" t="s">
        <v>222</v>
      </c>
      <c r="AA158" s="9" t="s">
        <v>106</v>
      </c>
      <c r="AB158" s="9" t="s">
        <v>567</v>
      </c>
      <c r="AC158" s="241">
        <v>1.766140000000014</v>
      </c>
      <c r="AD158" s="241">
        <v>3.5329999999999999</v>
      </c>
      <c r="AE158" s="241">
        <v>174.922</v>
      </c>
      <c r="AF158" s="239">
        <v>-5.3179999999999996</v>
      </c>
      <c r="AG158" s="239">
        <v>-3.5329999999999999</v>
      </c>
      <c r="AI158" s="239">
        <v>0.6825</v>
      </c>
      <c r="AJ158" s="239">
        <v>0.27</v>
      </c>
      <c r="AK158" s="239">
        <v>1.33</v>
      </c>
      <c r="AL158" s="239">
        <v>1.3399999999999999</v>
      </c>
      <c r="AO158" s="22"/>
    </row>
    <row r="159" spans="23:41" x14ac:dyDescent="0.3">
      <c r="W159" s="9" t="s">
        <v>312</v>
      </c>
      <c r="X159" s="9" t="s">
        <v>313</v>
      </c>
      <c r="Y159" s="9" t="s">
        <v>298</v>
      </c>
      <c r="Z159" s="9" t="s">
        <v>299</v>
      </c>
      <c r="AA159" s="9" t="s">
        <v>255</v>
      </c>
      <c r="AB159" s="9" t="s">
        <v>562</v>
      </c>
      <c r="AC159" s="241">
        <v>1.0298891712563927</v>
      </c>
      <c r="AD159" s="241">
        <v>4.0830000000000002</v>
      </c>
      <c r="AE159" s="241">
        <v>204.16300000000001</v>
      </c>
      <c r="AF159" s="239">
        <v>-4.4430809303648715</v>
      </c>
      <c r="AG159" s="239">
        <v>-3.8119999999999998</v>
      </c>
      <c r="AI159" s="239">
        <v>0.76972727272727282</v>
      </c>
      <c r="AJ159" s="239">
        <v>0.59400000000000008</v>
      </c>
      <c r="AK159" s="239">
        <v>1.10975</v>
      </c>
      <c r="AL159" s="239">
        <v>1.10975</v>
      </c>
      <c r="AO159" s="22"/>
    </row>
    <row r="160" spans="23:41" x14ac:dyDescent="0.3">
      <c r="W160" s="9" t="s">
        <v>181</v>
      </c>
      <c r="X160" s="9" t="s">
        <v>182</v>
      </c>
      <c r="Y160" s="9" t="s">
        <v>171</v>
      </c>
      <c r="Z160" s="9" t="s">
        <v>172</v>
      </c>
      <c r="AA160" s="9" t="s">
        <v>106</v>
      </c>
      <c r="AB160" s="9" t="s">
        <v>567</v>
      </c>
      <c r="AC160" s="241">
        <v>2.3430001795104181</v>
      </c>
      <c r="AD160" s="241">
        <v>4.6859999999999999</v>
      </c>
      <c r="AE160" s="241">
        <v>234.25299999999999</v>
      </c>
      <c r="AF160" s="239">
        <v>-8.8349364028822102</v>
      </c>
      <c r="AG160" s="239">
        <v>-12.172750000000001</v>
      </c>
      <c r="AI160" s="239">
        <v>1.46</v>
      </c>
      <c r="AJ160" s="239">
        <v>0.52</v>
      </c>
      <c r="AK160" s="239">
        <v>0</v>
      </c>
      <c r="AL160" s="239">
        <v>0</v>
      </c>
      <c r="AO160" s="22"/>
    </row>
    <row r="161" spans="23:41" x14ac:dyDescent="0.3">
      <c r="W161" s="9" t="s">
        <v>495</v>
      </c>
      <c r="X161" s="9" t="s">
        <v>496</v>
      </c>
      <c r="Y161" s="9" t="s">
        <v>481</v>
      </c>
      <c r="Z161" s="9" t="s">
        <v>482</v>
      </c>
      <c r="AA161" s="9" t="s">
        <v>410</v>
      </c>
      <c r="AB161" s="9" t="s">
        <v>563</v>
      </c>
      <c r="AC161" s="241">
        <v>1.2381133230442938</v>
      </c>
      <c r="AD161" s="241">
        <v>2.327</v>
      </c>
      <c r="AE161" s="241">
        <v>116.366</v>
      </c>
      <c r="AF161" s="239">
        <v>-4.0926937821726579</v>
      </c>
      <c r="AG161" s="239">
        <v>-0.95099999999999996</v>
      </c>
      <c r="AI161" s="239">
        <v>0.21</v>
      </c>
      <c r="AJ161" s="239">
        <v>0.21</v>
      </c>
      <c r="AK161" s="239">
        <v>1.0225</v>
      </c>
      <c r="AL161" s="239">
        <v>1.0225</v>
      </c>
      <c r="AO161" s="22"/>
    </row>
    <row r="162" spans="23:41" x14ac:dyDescent="0.3">
      <c r="W162" s="9" t="s">
        <v>348</v>
      </c>
      <c r="X162" s="9" t="s">
        <v>349</v>
      </c>
      <c r="Y162" s="9" t="s">
        <v>342</v>
      </c>
      <c r="Z162" s="9" t="s">
        <v>343</v>
      </c>
      <c r="AA162" s="9" t="s">
        <v>255</v>
      </c>
      <c r="AB162" s="9" t="s">
        <v>562</v>
      </c>
      <c r="AC162" s="241">
        <v>2.3114501079017353</v>
      </c>
      <c r="AD162" s="241">
        <v>4.6989999999999998</v>
      </c>
      <c r="AE162" s="241">
        <v>234.96264000000002</v>
      </c>
      <c r="AF162" s="239">
        <v>-8.3415676742977141</v>
      </c>
      <c r="AG162" s="239">
        <v>-3.0298571428571432</v>
      </c>
      <c r="AI162" s="239">
        <v>1.3895</v>
      </c>
      <c r="AJ162" s="239">
        <v>1.3895</v>
      </c>
      <c r="AK162" s="239">
        <v>0.495</v>
      </c>
      <c r="AL162" s="239">
        <v>0.50249999999999995</v>
      </c>
      <c r="AO162" s="22"/>
    </row>
    <row r="163" spans="23:41" x14ac:dyDescent="0.3">
      <c r="W163" s="9" t="s">
        <v>294</v>
      </c>
      <c r="X163" s="9" t="s">
        <v>295</v>
      </c>
      <c r="Y163" s="9" t="s">
        <v>286</v>
      </c>
      <c r="Z163" s="9" t="s">
        <v>287</v>
      </c>
      <c r="AA163" s="9" t="s">
        <v>255</v>
      </c>
      <c r="AB163" s="9" t="s">
        <v>562</v>
      </c>
      <c r="AC163" s="241">
        <v>3.8319999999999999</v>
      </c>
      <c r="AD163" s="241">
        <v>7.6619999999999999</v>
      </c>
      <c r="AE163" s="241">
        <v>383.11599999999999</v>
      </c>
      <c r="AF163" s="239">
        <v>-11.363</v>
      </c>
      <c r="AG163" s="239">
        <v>-9.4670000000000005</v>
      </c>
      <c r="AI163" s="239">
        <v>3.97</v>
      </c>
      <c r="AJ163" s="239">
        <v>3.972</v>
      </c>
      <c r="AK163" s="239">
        <v>2.8400000000000003</v>
      </c>
      <c r="AL163" s="239">
        <v>2.85</v>
      </c>
      <c r="AO163" s="22"/>
    </row>
    <row r="164" spans="23:41" x14ac:dyDescent="0.3">
      <c r="W164" s="9" t="s">
        <v>280</v>
      </c>
      <c r="X164" s="9" t="s">
        <v>281</v>
      </c>
      <c r="Y164" s="9" t="s">
        <v>268</v>
      </c>
      <c r="Z164" s="9" t="s">
        <v>269</v>
      </c>
      <c r="AA164" s="9" t="s">
        <v>255</v>
      </c>
      <c r="AB164" s="9" t="s">
        <v>562</v>
      </c>
      <c r="AC164" s="241">
        <v>2.2331998749999911</v>
      </c>
      <c r="AD164" s="241">
        <v>4.2809999999999997</v>
      </c>
      <c r="AE164" s="241">
        <v>222.27600000000001</v>
      </c>
      <c r="AF164" s="239">
        <v>-8.6583600000000001</v>
      </c>
      <c r="AG164" s="239">
        <v>-2.1749999999999998</v>
      </c>
      <c r="AI164" s="239">
        <v>0.54499999999999993</v>
      </c>
      <c r="AJ164" s="239">
        <v>1.28</v>
      </c>
      <c r="AK164" s="239">
        <v>0.54249999999999998</v>
      </c>
      <c r="AL164" s="239">
        <v>1.1399999999999999</v>
      </c>
      <c r="AO164" s="22"/>
    </row>
    <row r="165" spans="23:41" x14ac:dyDescent="0.3">
      <c r="W165" s="9" t="s">
        <v>112</v>
      </c>
      <c r="X165" s="9" t="s">
        <v>113</v>
      </c>
      <c r="Y165" s="9" t="s">
        <v>104</v>
      </c>
      <c r="Z165" s="9" t="s">
        <v>105</v>
      </c>
      <c r="AA165" s="9" t="s">
        <v>106</v>
      </c>
      <c r="AB165" s="9" t="s">
        <v>567</v>
      </c>
      <c r="AC165" s="241">
        <v>2.8338474543750052</v>
      </c>
      <c r="AD165" s="241">
        <v>5.6929999999999996</v>
      </c>
      <c r="AE165" s="241">
        <v>284.64400000000001</v>
      </c>
      <c r="AF165" s="239">
        <v>-9.2180800000000005</v>
      </c>
      <c r="AG165" s="239">
        <v>-7.0309999999999997</v>
      </c>
      <c r="AI165" s="239">
        <v>1.6508538333333334</v>
      </c>
      <c r="AJ165" s="239">
        <v>0.82</v>
      </c>
      <c r="AK165" s="239">
        <v>1.1718333333333333</v>
      </c>
      <c r="AL165" s="239">
        <v>0.82200000000000006</v>
      </c>
      <c r="AO165" s="22"/>
    </row>
    <row r="166" spans="23:41" x14ac:dyDescent="0.3">
      <c r="W166" s="9" t="s">
        <v>231</v>
      </c>
      <c r="X166" s="9" t="s">
        <v>232</v>
      </c>
      <c r="Y166" s="9" t="s">
        <v>221</v>
      </c>
      <c r="Z166" s="9" t="s">
        <v>222</v>
      </c>
      <c r="AA166" s="9" t="s">
        <v>106</v>
      </c>
      <c r="AB166" s="9" t="s">
        <v>567</v>
      </c>
      <c r="AC166" s="241">
        <v>1.4668979999999865</v>
      </c>
      <c r="AD166" s="241">
        <v>2.9340000000000002</v>
      </c>
      <c r="AE166" s="241">
        <v>145.25399999999999</v>
      </c>
      <c r="AF166" s="239">
        <v>-4.2759999999999998</v>
      </c>
      <c r="AG166" s="239">
        <v>-2.9340000000000002</v>
      </c>
      <c r="AI166" s="239">
        <v>0.33299999999999996</v>
      </c>
      <c r="AJ166" s="239">
        <v>0.33299999999999996</v>
      </c>
      <c r="AK166" s="239">
        <v>1.1025</v>
      </c>
      <c r="AL166" s="239">
        <v>1.1025</v>
      </c>
      <c r="AO166" s="22"/>
    </row>
    <row r="167" spans="23:41" x14ac:dyDescent="0.3">
      <c r="W167" s="9" t="s">
        <v>116</v>
      </c>
      <c r="X167" s="9" t="s">
        <v>117</v>
      </c>
      <c r="Y167" s="9" t="s">
        <v>104</v>
      </c>
      <c r="Z167" s="9" t="s">
        <v>105</v>
      </c>
      <c r="AA167" s="9" t="s">
        <v>106</v>
      </c>
      <c r="AB167" s="9" t="s">
        <v>567</v>
      </c>
      <c r="AC167" s="241">
        <v>6.0001402325824023</v>
      </c>
      <c r="AD167" s="241">
        <v>5.9909999999999997</v>
      </c>
      <c r="AE167" s="241">
        <v>299.57170471800003</v>
      </c>
      <c r="AF167" s="239">
        <v>-9.0595201414802027</v>
      </c>
      <c r="AG167" s="239">
        <v>-6.7</v>
      </c>
      <c r="AI167" s="239">
        <v>1.675</v>
      </c>
      <c r="AJ167" s="239">
        <v>1.55</v>
      </c>
      <c r="AK167" s="239">
        <v>2.2650000000000001</v>
      </c>
      <c r="AL167" s="239">
        <v>2.2650000000000001</v>
      </c>
      <c r="AO167" s="22"/>
    </row>
    <row r="168" spans="23:41" x14ac:dyDescent="0.3">
      <c r="W168" s="9" t="s">
        <v>517</v>
      </c>
      <c r="X168" s="9" t="s">
        <v>518</v>
      </c>
      <c r="Y168" s="9" t="s">
        <v>503</v>
      </c>
      <c r="Z168" s="9" t="s">
        <v>504</v>
      </c>
      <c r="AA168" s="9" t="s">
        <v>410</v>
      </c>
      <c r="AB168" s="9" t="s">
        <v>563</v>
      </c>
      <c r="AC168" s="241">
        <v>2.7470816795847495</v>
      </c>
      <c r="AD168" s="241">
        <v>2.5</v>
      </c>
      <c r="AE168" s="241">
        <v>272.13200000000001</v>
      </c>
      <c r="AF168" s="239">
        <v>-7.2730477398395159</v>
      </c>
      <c r="AG168" s="239">
        <v>-10.850003113134802</v>
      </c>
      <c r="AI168" s="239">
        <v>2.7124999999999999</v>
      </c>
      <c r="AJ168" s="239">
        <v>2.21</v>
      </c>
      <c r="AK168" s="239">
        <v>1.8175000000000001</v>
      </c>
      <c r="AL168" s="239">
        <v>1.82</v>
      </c>
      <c r="AO168" s="22"/>
    </row>
    <row r="169" spans="23:41" x14ac:dyDescent="0.3">
      <c r="W169" s="9" t="s">
        <v>197</v>
      </c>
      <c r="X169" s="9" t="s">
        <v>198</v>
      </c>
      <c r="Y169" s="9" t="s">
        <v>189</v>
      </c>
      <c r="Z169" s="9" t="s">
        <v>190</v>
      </c>
      <c r="AA169" s="9" t="s">
        <v>106</v>
      </c>
      <c r="AB169" s="9" t="s">
        <v>567</v>
      </c>
      <c r="AC169" s="241">
        <v>1.9900266531999804</v>
      </c>
      <c r="AD169" s="241">
        <v>4.0519999999999996</v>
      </c>
      <c r="AE169" s="241">
        <v>204.514825</v>
      </c>
      <c r="AF169" s="239">
        <v>-5.6724421451206712</v>
      </c>
      <c r="AG169" s="239">
        <v>-8.8041201605839365</v>
      </c>
      <c r="AI169" s="239">
        <v>2.2000000000000002</v>
      </c>
      <c r="AJ169" s="239">
        <v>1.4</v>
      </c>
      <c r="AK169" s="239">
        <v>0</v>
      </c>
      <c r="AL169" s="239">
        <v>0</v>
      </c>
      <c r="AO169" s="22"/>
    </row>
    <row r="170" spans="23:41" x14ac:dyDescent="0.3">
      <c r="W170" s="9" t="s">
        <v>167</v>
      </c>
      <c r="X170" s="9" t="s">
        <v>168</v>
      </c>
      <c r="Y170" s="9" t="s">
        <v>148</v>
      </c>
      <c r="Z170" s="9" t="s">
        <v>149</v>
      </c>
      <c r="AA170" s="9" t="s">
        <v>106</v>
      </c>
      <c r="AB170" s="9" t="s">
        <v>567</v>
      </c>
      <c r="AC170" s="241">
        <v>6.911999315875117</v>
      </c>
      <c r="AD170" s="241">
        <v>12.058999999999999</v>
      </c>
      <c r="AE170" s="241">
        <v>598.11500000000001</v>
      </c>
      <c r="AF170" s="239">
        <v>0</v>
      </c>
      <c r="AG170" s="239">
        <v>-15.664999999999999</v>
      </c>
      <c r="AI170" s="239">
        <v>3.9175000000000004</v>
      </c>
      <c r="AJ170" s="239">
        <v>3.92</v>
      </c>
      <c r="AK170" s="239">
        <v>3.9175</v>
      </c>
      <c r="AL170" s="239">
        <v>3.9175</v>
      </c>
      <c r="AO170" s="22"/>
    </row>
    <row r="171" spans="23:41" x14ac:dyDescent="0.3">
      <c r="W171" s="9" t="s">
        <v>350</v>
      </c>
      <c r="X171" s="9" t="s">
        <v>351</v>
      </c>
      <c r="Y171" s="9" t="s">
        <v>342</v>
      </c>
      <c r="Z171" s="9" t="s">
        <v>343</v>
      </c>
      <c r="AA171" s="9" t="s">
        <v>255</v>
      </c>
      <c r="AB171" s="9" t="s">
        <v>562</v>
      </c>
      <c r="AC171" s="241">
        <v>1.569026462343434</v>
      </c>
      <c r="AD171" s="241">
        <v>3.1164616000000001</v>
      </c>
      <c r="AE171" s="241">
        <v>155.79062400000001</v>
      </c>
      <c r="AF171" s="239">
        <v>-5.5162861657022848</v>
      </c>
      <c r="AG171" s="239">
        <v>-1.9341428571428572</v>
      </c>
      <c r="AI171" s="239">
        <v>1.02</v>
      </c>
      <c r="AJ171" s="239">
        <v>1.02</v>
      </c>
      <c r="AK171" s="239">
        <v>0.32</v>
      </c>
      <c r="AL171" s="239">
        <v>0.33</v>
      </c>
      <c r="AO171" s="22"/>
    </row>
    <row r="172" spans="23:41" x14ac:dyDescent="0.3">
      <c r="W172" s="9" t="s">
        <v>94</v>
      </c>
      <c r="X172" s="9" t="s">
        <v>95</v>
      </c>
      <c r="Y172" s="9" t="s">
        <v>565</v>
      </c>
      <c r="Z172" s="9" t="s">
        <v>615</v>
      </c>
      <c r="AA172" s="9" t="s">
        <v>4</v>
      </c>
      <c r="AB172" s="9" t="s">
        <v>565</v>
      </c>
      <c r="AC172" s="241">
        <v>3.972</v>
      </c>
      <c r="AD172" s="241">
        <v>7.0140000000000002</v>
      </c>
      <c r="AE172" s="241">
        <v>350.72</v>
      </c>
      <c r="AF172" s="239">
        <v>-10.585000000000001</v>
      </c>
      <c r="AG172" s="239">
        <v>-7.3380000000000001</v>
      </c>
      <c r="AI172" s="239">
        <v>1.8424999999999998</v>
      </c>
      <c r="AJ172" s="239">
        <v>2.02</v>
      </c>
      <c r="AK172" s="239">
        <v>1.8425000000000002</v>
      </c>
      <c r="AL172" s="239">
        <v>1.8499999999999999</v>
      </c>
      <c r="AO172" s="22"/>
    </row>
    <row r="173" spans="23:41" x14ac:dyDescent="0.3">
      <c r="W173" s="9" t="s">
        <v>352</v>
      </c>
      <c r="X173" s="9" t="s">
        <v>353</v>
      </c>
      <c r="Y173" s="9" t="s">
        <v>342</v>
      </c>
      <c r="Z173" s="9" t="s">
        <v>343</v>
      </c>
      <c r="AA173" s="9" t="s">
        <v>255</v>
      </c>
      <c r="AB173" s="9" t="s">
        <v>562</v>
      </c>
      <c r="AC173" s="241">
        <v>2.6701149279460079</v>
      </c>
      <c r="AD173" s="241">
        <v>5.2439999999999998</v>
      </c>
      <c r="AE173" s="241">
        <v>262.20600000000002</v>
      </c>
      <c r="AF173" s="239">
        <v>-9.1617119999999996</v>
      </c>
      <c r="AG173" s="239">
        <v>-4.5</v>
      </c>
      <c r="AI173" s="239">
        <v>1.1000000000000001</v>
      </c>
      <c r="AJ173" s="239">
        <v>1.22</v>
      </c>
      <c r="AK173" s="239">
        <v>1.9350000000000001</v>
      </c>
      <c r="AL173" s="239">
        <v>1.8299999999999998</v>
      </c>
      <c r="AO173" s="22"/>
    </row>
    <row r="174" spans="23:41" x14ac:dyDescent="0.3">
      <c r="W174" s="9" t="s">
        <v>247</v>
      </c>
      <c r="X174" s="9" t="s">
        <v>248</v>
      </c>
      <c r="Y174" s="9" t="s">
        <v>237</v>
      </c>
      <c r="Z174" s="9" t="s">
        <v>238</v>
      </c>
      <c r="AA174" s="9" t="s">
        <v>106</v>
      </c>
      <c r="AB174" s="9" t="s">
        <v>567</v>
      </c>
      <c r="AC174" s="241">
        <v>1.4770000000000001</v>
      </c>
      <c r="AD174" s="241">
        <v>3.11</v>
      </c>
      <c r="AE174" s="241">
        <v>154.273</v>
      </c>
      <c r="AF174" s="239">
        <v>-5.6550000000000002</v>
      </c>
      <c r="AG174" s="239">
        <v>-6.5030000000000001</v>
      </c>
      <c r="AI174" s="239">
        <v>0.05</v>
      </c>
      <c r="AJ174" s="239">
        <v>0.03</v>
      </c>
      <c r="AK174" s="239">
        <v>0</v>
      </c>
      <c r="AL174" s="239">
        <v>0</v>
      </c>
      <c r="AO174" s="22"/>
    </row>
    <row r="175" spans="23:41" x14ac:dyDescent="0.3">
      <c r="W175" s="9" t="s">
        <v>314</v>
      </c>
      <c r="X175" s="9" t="s">
        <v>315</v>
      </c>
      <c r="Y175" s="9" t="s">
        <v>298</v>
      </c>
      <c r="Z175" s="9" t="s">
        <v>299</v>
      </c>
      <c r="AA175" s="9" t="s">
        <v>255</v>
      </c>
      <c r="AB175" s="9" t="s">
        <v>562</v>
      </c>
      <c r="AC175" s="241">
        <v>3.5002399999999905</v>
      </c>
      <c r="AD175" s="241">
        <v>7</v>
      </c>
      <c r="AE175" s="241">
        <v>349.988</v>
      </c>
      <c r="AF175" s="239">
        <v>-9.7590000000000003</v>
      </c>
      <c r="AG175" s="239">
        <v>-14.255000000000001</v>
      </c>
      <c r="AI175" s="239">
        <v>1.645</v>
      </c>
      <c r="AJ175" s="239">
        <v>0.875</v>
      </c>
      <c r="AK175" s="239">
        <v>2.4407499999999995</v>
      </c>
      <c r="AL175" s="239">
        <v>2.4407499999999995</v>
      </c>
      <c r="AO175" s="22"/>
    </row>
    <row r="176" spans="23:41" x14ac:dyDescent="0.3">
      <c r="W176" s="9" t="s">
        <v>249</v>
      </c>
      <c r="X176" s="9" t="s">
        <v>250</v>
      </c>
      <c r="Y176" s="9" t="s">
        <v>237</v>
      </c>
      <c r="Z176" s="9" t="s">
        <v>238</v>
      </c>
      <c r="AA176" s="9" t="s">
        <v>106</v>
      </c>
      <c r="AB176" s="9" t="s">
        <v>567</v>
      </c>
      <c r="AC176" s="241">
        <v>3.5104799999999812</v>
      </c>
      <c r="AD176" s="241">
        <v>6.6920000000000002</v>
      </c>
      <c r="AE176" s="241">
        <v>334.57600000000002</v>
      </c>
      <c r="AF176" s="239">
        <v>-13.08</v>
      </c>
      <c r="AG176" s="239">
        <v>-9.33</v>
      </c>
      <c r="AI176" s="239">
        <v>3.9880000000000004</v>
      </c>
      <c r="AJ176" s="239">
        <v>3.9917500000000001</v>
      </c>
      <c r="AK176" s="239">
        <v>3.26925</v>
      </c>
      <c r="AL176" s="239">
        <v>3.26925</v>
      </c>
      <c r="AO176" s="22"/>
    </row>
    <row r="177" spans="23:41" x14ac:dyDescent="0.3">
      <c r="W177" s="9" t="s">
        <v>282</v>
      </c>
      <c r="X177" s="9" t="s">
        <v>283</v>
      </c>
      <c r="Y177" s="9" t="s">
        <v>268</v>
      </c>
      <c r="Z177" s="9" t="s">
        <v>269</v>
      </c>
      <c r="AA177" s="9" t="s">
        <v>255</v>
      </c>
      <c r="AB177" s="9" t="s">
        <v>562</v>
      </c>
      <c r="AC177" s="241">
        <v>16.988200000000013</v>
      </c>
      <c r="AD177" s="241">
        <v>8.1660000000000004</v>
      </c>
      <c r="AE177" s="241">
        <v>408.29</v>
      </c>
      <c r="AF177" s="239">
        <v>-14.694000000000001</v>
      </c>
      <c r="AG177" s="239">
        <v>-4.5289999999999999</v>
      </c>
      <c r="AI177" s="239">
        <v>2.4009999999999998</v>
      </c>
      <c r="AJ177" s="239">
        <v>1.907</v>
      </c>
      <c r="AK177" s="239">
        <v>3.6734999999999998</v>
      </c>
      <c r="AL177" s="239">
        <v>3.6734999999999998</v>
      </c>
      <c r="AO177" s="22"/>
    </row>
    <row r="178" spans="23:41" x14ac:dyDescent="0.3">
      <c r="W178" s="9" t="s">
        <v>475</v>
      </c>
      <c r="X178" s="9" t="s">
        <v>476</v>
      </c>
      <c r="Y178" s="9" t="s">
        <v>455</v>
      </c>
      <c r="Z178" s="9" t="s">
        <v>456</v>
      </c>
      <c r="AA178" s="9" t="s">
        <v>410</v>
      </c>
      <c r="AB178" s="9" t="s">
        <v>563</v>
      </c>
      <c r="AC178" s="241">
        <v>1.5719512195122078</v>
      </c>
      <c r="AD178" s="241">
        <v>6.2869999999999999</v>
      </c>
      <c r="AE178" s="241">
        <v>314.358</v>
      </c>
      <c r="AF178" s="239">
        <v>0</v>
      </c>
      <c r="AG178" s="239">
        <v>-10.571999999999999</v>
      </c>
      <c r="AI178" s="239">
        <v>1.67</v>
      </c>
      <c r="AJ178" s="239">
        <v>1.25</v>
      </c>
      <c r="AK178" s="239">
        <v>2.5925000000000002</v>
      </c>
      <c r="AL178" s="239">
        <v>2.5999999999999996</v>
      </c>
      <c r="AO178" s="22"/>
    </row>
    <row r="179" spans="23:41" x14ac:dyDescent="0.3">
      <c r="W179" s="9" t="s">
        <v>477</v>
      </c>
      <c r="X179" s="9" t="s">
        <v>478</v>
      </c>
      <c r="Y179" s="9" t="s">
        <v>455</v>
      </c>
      <c r="Z179" s="9" t="s">
        <v>456</v>
      </c>
      <c r="AA179" s="9" t="s">
        <v>410</v>
      </c>
      <c r="AB179" s="9" t="s">
        <v>563</v>
      </c>
      <c r="AC179" s="241">
        <v>0.54340999999998896</v>
      </c>
      <c r="AD179" s="241">
        <v>1.881</v>
      </c>
      <c r="AE179" s="241">
        <v>109.062</v>
      </c>
      <c r="AF179" s="239">
        <v>-0.63300000000000001</v>
      </c>
      <c r="AG179" s="239">
        <v>-3</v>
      </c>
      <c r="AI179" s="239">
        <v>0.49</v>
      </c>
      <c r="AJ179" s="239">
        <v>0</v>
      </c>
      <c r="AK179" s="239">
        <v>0.15849999999999997</v>
      </c>
      <c r="AL179" s="239">
        <v>0.1615</v>
      </c>
      <c r="AO179" s="22"/>
    </row>
    <row r="180" spans="23:41" x14ac:dyDescent="0.3">
      <c r="W180" s="9" t="s">
        <v>97</v>
      </c>
      <c r="X180" s="9" t="s">
        <v>98</v>
      </c>
      <c r="Y180" s="9" t="s">
        <v>565</v>
      </c>
      <c r="Z180" s="9" t="s">
        <v>615</v>
      </c>
      <c r="AA180" s="9" t="s">
        <v>4</v>
      </c>
      <c r="AB180" s="9" t="s">
        <v>565</v>
      </c>
      <c r="AC180" s="241">
        <v>2.090279999999999</v>
      </c>
      <c r="AD180" s="241">
        <v>4.18</v>
      </c>
      <c r="AE180" s="241">
        <v>208.98599999999999</v>
      </c>
      <c r="AF180" s="239">
        <v>-8.8930000000000007</v>
      </c>
      <c r="AG180" s="239">
        <v>-7.1</v>
      </c>
      <c r="AI180" s="239">
        <v>1.34</v>
      </c>
      <c r="AJ180" s="239">
        <v>1.08</v>
      </c>
      <c r="AK180" s="239">
        <v>2.23</v>
      </c>
      <c r="AL180" s="239">
        <v>2.23</v>
      </c>
      <c r="AO180" s="22"/>
    </row>
    <row r="181" spans="23:41" x14ac:dyDescent="0.3">
      <c r="W181" s="9" t="s">
        <v>447</v>
      </c>
      <c r="X181" s="9" t="s">
        <v>448</v>
      </c>
      <c r="Y181" s="9" t="s">
        <v>437</v>
      </c>
      <c r="Z181" s="9" t="s">
        <v>438</v>
      </c>
      <c r="AA181" s="9" t="s">
        <v>410</v>
      </c>
      <c r="AB181" s="9" t="s">
        <v>563</v>
      </c>
      <c r="AC181" s="241">
        <v>1.0418080103493703</v>
      </c>
      <c r="AD181" s="241">
        <v>2.355</v>
      </c>
      <c r="AE181" s="241">
        <v>117.739</v>
      </c>
      <c r="AF181" s="239">
        <v>-2.6333849970300003</v>
      </c>
      <c r="AG181" s="239">
        <v>-2.2989999999999999</v>
      </c>
      <c r="AI181" s="239">
        <v>0.47799999999999998</v>
      </c>
      <c r="AJ181" s="239">
        <v>0.47799999999999998</v>
      </c>
      <c r="AK181" s="239">
        <v>0.65749999999999997</v>
      </c>
      <c r="AL181" s="239">
        <v>0.66</v>
      </c>
      <c r="AO181" s="22"/>
    </row>
    <row r="182" spans="23:41" x14ac:dyDescent="0.3">
      <c r="W182" s="9" t="s">
        <v>413</v>
      </c>
      <c r="X182" s="9" t="s">
        <v>414</v>
      </c>
      <c r="Y182" s="9" t="s">
        <v>408</v>
      </c>
      <c r="Z182" s="9" t="s">
        <v>409</v>
      </c>
      <c r="AA182" s="9" t="s">
        <v>410</v>
      </c>
      <c r="AB182" s="9" t="s">
        <v>563</v>
      </c>
      <c r="AC182" s="241">
        <v>2.2931199999999952</v>
      </c>
      <c r="AD182" s="241">
        <v>4.46</v>
      </c>
      <c r="AE182" s="241">
        <v>222.994</v>
      </c>
      <c r="AF182" s="239">
        <v>-8.1159999999999997</v>
      </c>
      <c r="AG182" s="239">
        <v>-8.01</v>
      </c>
      <c r="AI182" s="239">
        <v>2.0024999999999999</v>
      </c>
      <c r="AJ182" s="239">
        <v>1.58</v>
      </c>
      <c r="AK182" s="239">
        <v>2.0292499999999998</v>
      </c>
      <c r="AL182" s="239">
        <v>2.0300000000000002</v>
      </c>
      <c r="AO182" s="22"/>
    </row>
    <row r="183" spans="23:41" x14ac:dyDescent="0.3">
      <c r="W183" s="9" t="s">
        <v>316</v>
      </c>
      <c r="X183" s="9" t="s">
        <v>317</v>
      </c>
      <c r="Y183" s="9" t="s">
        <v>298</v>
      </c>
      <c r="Z183" s="9" t="s">
        <v>299</v>
      </c>
      <c r="AA183" s="9" t="s">
        <v>255</v>
      </c>
      <c r="AB183" s="9" t="s">
        <v>562</v>
      </c>
      <c r="AC183" s="241">
        <v>3.0590000000000002</v>
      </c>
      <c r="AD183" s="241">
        <v>6.1180000000000003</v>
      </c>
      <c r="AE183" s="241">
        <v>305.88400000000001</v>
      </c>
      <c r="AF183" s="239">
        <v>-9.6069999999999993</v>
      </c>
      <c r="AG183" s="239">
        <v>-2</v>
      </c>
      <c r="AI183" s="239">
        <v>0.5</v>
      </c>
      <c r="AJ183" s="239">
        <v>0.5</v>
      </c>
      <c r="AK183" s="239">
        <v>2.4024999999999994</v>
      </c>
      <c r="AL183" s="239">
        <v>2.4024999999999994</v>
      </c>
      <c r="AO183" s="22"/>
    </row>
    <row r="184" spans="23:41" x14ac:dyDescent="0.3">
      <c r="W184" s="9" t="s">
        <v>118</v>
      </c>
      <c r="X184" s="9" t="s">
        <v>119</v>
      </c>
      <c r="Y184" s="9" t="s">
        <v>237</v>
      </c>
      <c r="Z184" s="9" t="s">
        <v>238</v>
      </c>
      <c r="AA184" s="9" t="s">
        <v>106</v>
      </c>
      <c r="AB184" s="9" t="s">
        <v>567</v>
      </c>
      <c r="AC184" s="241">
        <v>1.909</v>
      </c>
      <c r="AD184" s="241">
        <v>3.7</v>
      </c>
      <c r="AE184" s="241">
        <v>185.04599999999999</v>
      </c>
      <c r="AF184" s="239">
        <v>-5.63</v>
      </c>
      <c r="AG184" s="239">
        <v>-4</v>
      </c>
      <c r="AI184" s="239">
        <v>1</v>
      </c>
      <c r="AJ184" s="239">
        <v>0.49399999999999999</v>
      </c>
      <c r="AK184" s="239">
        <v>0.8125</v>
      </c>
      <c r="AL184" s="239">
        <v>0.13</v>
      </c>
      <c r="AO184" s="22"/>
    </row>
    <row r="185" spans="23:41" x14ac:dyDescent="0.3">
      <c r="W185" s="9" t="s">
        <v>449</v>
      </c>
      <c r="X185" s="9" t="s">
        <v>450</v>
      </c>
      <c r="Y185" s="9" t="s">
        <v>437</v>
      </c>
      <c r="Z185" s="9" t="s">
        <v>438</v>
      </c>
      <c r="AA185" s="9" t="s">
        <v>410</v>
      </c>
      <c r="AB185" s="9" t="s">
        <v>563</v>
      </c>
      <c r="AC185" s="241">
        <v>1.9551813312121666</v>
      </c>
      <c r="AD185" s="241">
        <v>3.8050000000000002</v>
      </c>
      <c r="AE185" s="241">
        <v>190.25899999999999</v>
      </c>
      <c r="AF185" s="239">
        <v>-4.5835775376567929</v>
      </c>
      <c r="AG185" s="239">
        <v>-6.4516771372763904</v>
      </c>
      <c r="AI185" s="239">
        <v>0.15</v>
      </c>
      <c r="AJ185" s="239">
        <v>0.15</v>
      </c>
      <c r="AK185" s="239">
        <v>2.057852500000001</v>
      </c>
      <c r="AL185" s="239">
        <v>2.057852500000001</v>
      </c>
      <c r="AO185" s="22"/>
    </row>
    <row r="186" spans="23:41" x14ac:dyDescent="0.3">
      <c r="W186" s="9" t="s">
        <v>199</v>
      </c>
      <c r="X186" s="9" t="s">
        <v>200</v>
      </c>
      <c r="Y186" s="9" t="s">
        <v>189</v>
      </c>
      <c r="Z186" s="9" t="s">
        <v>190</v>
      </c>
      <c r="AA186" s="9" t="s">
        <v>106</v>
      </c>
      <c r="AB186" s="9" t="s">
        <v>567</v>
      </c>
      <c r="AC186" s="241">
        <v>1.7792877349999616</v>
      </c>
      <c r="AD186" s="241">
        <v>3.5059999999999998</v>
      </c>
      <c r="AE186" s="241">
        <v>175.28200000000001</v>
      </c>
      <c r="AF186" s="239">
        <v>-5.4545200000000005</v>
      </c>
      <c r="AG186" s="239">
        <v>-6.1260000000000003</v>
      </c>
      <c r="AI186" s="239">
        <v>1.5825</v>
      </c>
      <c r="AJ186" s="239">
        <v>0.51</v>
      </c>
      <c r="AK186" s="239">
        <v>1.5275000000000001</v>
      </c>
      <c r="AL186" s="239">
        <v>0.57499999999999996</v>
      </c>
      <c r="AO186" s="22"/>
    </row>
    <row r="187" spans="23:41" x14ac:dyDescent="0.3">
      <c r="W187" s="30" t="s">
        <v>35</v>
      </c>
      <c r="X187" s="30" t="s">
        <v>36</v>
      </c>
      <c r="Y187" s="30" t="s">
        <v>565</v>
      </c>
      <c r="Z187" s="30" t="s">
        <v>615</v>
      </c>
      <c r="AA187" s="30" t="s">
        <v>4</v>
      </c>
      <c r="AB187" s="30" t="s">
        <v>565</v>
      </c>
      <c r="AC187" s="242">
        <v>9.8330000000000002</v>
      </c>
      <c r="AD187" s="242">
        <v>6.5549999999999997</v>
      </c>
      <c r="AE187" s="242">
        <v>315.714</v>
      </c>
      <c r="AF187" s="242">
        <v>-10.312837218190657</v>
      </c>
      <c r="AG187" s="239">
        <v>-12.097</v>
      </c>
      <c r="AI187" s="239">
        <v>3.0249999999999999</v>
      </c>
      <c r="AJ187" s="239">
        <v>3.03</v>
      </c>
      <c r="AK187" s="239">
        <v>2.5775000000000001</v>
      </c>
      <c r="AL187" s="239">
        <v>2.59</v>
      </c>
      <c r="AO187" s="22"/>
    </row>
    <row r="188" spans="23:41" x14ac:dyDescent="0.3">
      <c r="W188" s="9" t="s">
        <v>318</v>
      </c>
      <c r="X188" s="9" t="s">
        <v>319</v>
      </c>
      <c r="Y188" s="9" t="s">
        <v>298</v>
      </c>
      <c r="Z188" s="9" t="s">
        <v>299</v>
      </c>
      <c r="AA188" s="9" t="s">
        <v>255</v>
      </c>
      <c r="AB188" s="9" t="s">
        <v>562</v>
      </c>
      <c r="AC188" s="241">
        <v>0.99959999999997673</v>
      </c>
      <c r="AD188" s="241">
        <v>5.36</v>
      </c>
      <c r="AE188" s="241">
        <v>267.98099999999999</v>
      </c>
      <c r="AF188" s="239">
        <v>0</v>
      </c>
      <c r="AG188" s="239">
        <v>-6</v>
      </c>
      <c r="AI188" s="239">
        <v>1.7</v>
      </c>
      <c r="AJ188" s="239">
        <v>1.5</v>
      </c>
      <c r="AK188" s="239">
        <v>1.85</v>
      </c>
      <c r="AL188" s="239">
        <v>1.85</v>
      </c>
      <c r="AO188" s="22"/>
    </row>
    <row r="189" spans="23:41" x14ac:dyDescent="0.3">
      <c r="W189" s="9" t="s">
        <v>370</v>
      </c>
      <c r="X189" s="9" t="s">
        <v>371</v>
      </c>
      <c r="Y189" s="9" t="s">
        <v>356</v>
      </c>
      <c r="Z189" s="9" t="s">
        <v>357</v>
      </c>
      <c r="AA189" s="9" t="s">
        <v>255</v>
      </c>
      <c r="AB189" s="9" t="s">
        <v>562</v>
      </c>
      <c r="AC189" s="241">
        <v>3.5660113158822058</v>
      </c>
      <c r="AD189" s="241">
        <v>7.157</v>
      </c>
      <c r="AE189" s="241">
        <v>357.83078235294101</v>
      </c>
      <c r="AF189" s="239">
        <v>-10.635</v>
      </c>
      <c r="AG189" s="239">
        <v>-10.872</v>
      </c>
      <c r="AI189" s="239">
        <v>0</v>
      </c>
      <c r="AJ189" s="239">
        <v>0</v>
      </c>
      <c r="AK189" s="239">
        <v>2.6575000000000002</v>
      </c>
      <c r="AL189" s="239">
        <v>2.6575000000000002</v>
      </c>
      <c r="AO189" s="22"/>
    </row>
    <row r="190" spans="23:41" x14ac:dyDescent="0.3">
      <c r="W190" s="9" t="s">
        <v>258</v>
      </c>
      <c r="X190" s="9" t="s">
        <v>259</v>
      </c>
      <c r="Y190" s="9" t="s">
        <v>253</v>
      </c>
      <c r="Z190" s="9" t="s">
        <v>254</v>
      </c>
      <c r="AA190" s="9" t="s">
        <v>255</v>
      </c>
      <c r="AB190" s="9" t="s">
        <v>562</v>
      </c>
      <c r="AC190" s="241">
        <v>1.2002485751484928</v>
      </c>
      <c r="AD190" s="241">
        <v>2.4009999999999998</v>
      </c>
      <c r="AE190" s="241">
        <v>120.033</v>
      </c>
      <c r="AF190" s="239">
        <v>-3.153</v>
      </c>
      <c r="AG190" s="239">
        <v>-0.52</v>
      </c>
      <c r="AI190" s="239">
        <v>0.13</v>
      </c>
      <c r="AJ190" s="239">
        <v>0.13</v>
      </c>
      <c r="AK190" s="239">
        <v>0.92500000000000004</v>
      </c>
      <c r="AL190" s="239">
        <v>0.91999999999999993</v>
      </c>
      <c r="AO190" s="22"/>
    </row>
    <row r="191" spans="23:41" x14ac:dyDescent="0.3">
      <c r="W191" s="9" t="s">
        <v>404</v>
      </c>
      <c r="X191" s="9" t="s">
        <v>405</v>
      </c>
      <c r="Y191" s="9" t="s">
        <v>386</v>
      </c>
      <c r="Z191" s="9" t="s">
        <v>387</v>
      </c>
      <c r="AA191" s="9" t="s">
        <v>255</v>
      </c>
      <c r="AB191" s="9" t="s">
        <v>562</v>
      </c>
      <c r="AC191" s="241">
        <v>5.5019999999999998</v>
      </c>
      <c r="AD191" s="241">
        <v>9.0039999999999996</v>
      </c>
      <c r="AE191" s="241">
        <v>450.21</v>
      </c>
      <c r="AF191" s="239">
        <v>-12.351000000000001</v>
      </c>
      <c r="AG191" s="239">
        <v>-10</v>
      </c>
      <c r="AI191" s="239">
        <v>2.5</v>
      </c>
      <c r="AJ191" s="239">
        <v>0.83899999999999997</v>
      </c>
      <c r="AK191" s="239">
        <v>3.0877499999999998</v>
      </c>
      <c r="AL191" s="239">
        <v>3.09</v>
      </c>
      <c r="AO191" s="22"/>
    </row>
    <row r="192" spans="23:41" x14ac:dyDescent="0.3">
      <c r="W192" s="9" t="s">
        <v>141</v>
      </c>
      <c r="X192" s="9" t="s">
        <v>142</v>
      </c>
      <c r="Y192" s="9" t="s">
        <v>128</v>
      </c>
      <c r="Z192" s="9" t="s">
        <v>129</v>
      </c>
      <c r="AA192" s="9" t="s">
        <v>106</v>
      </c>
      <c r="AB192" s="9" t="s">
        <v>567</v>
      </c>
      <c r="AC192" s="241">
        <v>3.4107308399999745</v>
      </c>
      <c r="AD192" s="241">
        <v>6.782</v>
      </c>
      <c r="AE192" s="241">
        <v>339.09994799999998</v>
      </c>
      <c r="AF192" s="239">
        <v>-11.621</v>
      </c>
      <c r="AG192" s="239">
        <v>-4.7619999999999996</v>
      </c>
      <c r="AI192" s="239">
        <v>0.91525000000000001</v>
      </c>
      <c r="AJ192" s="239">
        <v>0.91735825095629964</v>
      </c>
      <c r="AK192" s="239">
        <v>0.9684166666666667</v>
      </c>
      <c r="AL192" s="239">
        <v>0.9684166666666667</v>
      </c>
      <c r="AO192" s="22"/>
    </row>
    <row r="193" spans="23:41" x14ac:dyDescent="0.3">
      <c r="W193" s="9" t="s">
        <v>38</v>
      </c>
      <c r="X193" s="9" t="s">
        <v>39</v>
      </c>
      <c r="Y193" s="9" t="s">
        <v>565</v>
      </c>
      <c r="Z193" s="9" t="s">
        <v>615</v>
      </c>
      <c r="AA193" s="9" t="s">
        <v>4</v>
      </c>
      <c r="AB193" s="9" t="s">
        <v>565</v>
      </c>
      <c r="AC193" s="241">
        <v>4.0589666704181582E-4</v>
      </c>
      <c r="AD193" s="241">
        <v>3.42</v>
      </c>
      <c r="AE193" s="241">
        <v>289.80799999999999</v>
      </c>
      <c r="AF193" s="239">
        <v>-12.348550000000001</v>
      </c>
      <c r="AG193" s="239">
        <v>-10.268000000000001</v>
      </c>
      <c r="AI193" s="239">
        <v>2.34</v>
      </c>
      <c r="AJ193" s="239">
        <v>1.5499999999999998</v>
      </c>
      <c r="AK193" s="239">
        <v>0</v>
      </c>
      <c r="AL193" s="239">
        <v>0</v>
      </c>
      <c r="AO193" s="22"/>
    </row>
    <row r="194" spans="23:41" x14ac:dyDescent="0.3">
      <c r="W194" s="9" t="s">
        <v>99</v>
      </c>
      <c r="X194" s="9" t="s">
        <v>100</v>
      </c>
      <c r="Y194" s="9" t="s">
        <v>565</v>
      </c>
      <c r="Z194" s="9" t="s">
        <v>615</v>
      </c>
      <c r="AA194" s="9" t="s">
        <v>4</v>
      </c>
      <c r="AB194" s="9" t="s">
        <v>565</v>
      </c>
      <c r="AC194" s="241">
        <v>5.8661099999999857</v>
      </c>
      <c r="AD194" s="241">
        <v>7.8209999999999997</v>
      </c>
      <c r="AE194" s="241">
        <v>391.05200000000002</v>
      </c>
      <c r="AF194" s="239">
        <v>-9.2530000000000001</v>
      </c>
      <c r="AG194" s="239">
        <v>-9.7759999999999998</v>
      </c>
      <c r="AI194" s="239">
        <v>2.4450000000000003</v>
      </c>
      <c r="AJ194" s="239">
        <v>2.7</v>
      </c>
      <c r="AK194" s="239">
        <v>2.3174999999999999</v>
      </c>
      <c r="AL194" s="239">
        <v>2.3174999999999999</v>
      </c>
      <c r="AO194" s="22"/>
    </row>
    <row r="195" spans="23:41" x14ac:dyDescent="0.3">
      <c r="W195" s="9" t="s">
        <v>260</v>
      </c>
      <c r="X195" s="9" t="s">
        <v>261</v>
      </c>
      <c r="Y195" s="9" t="s">
        <v>253</v>
      </c>
      <c r="Z195" s="9" t="s">
        <v>254</v>
      </c>
      <c r="AA195" s="9" t="s">
        <v>255</v>
      </c>
      <c r="AB195" s="9" t="s">
        <v>562</v>
      </c>
      <c r="AC195" s="241">
        <v>2.3341429999999819</v>
      </c>
      <c r="AD195" s="241">
        <v>4.6319999999999997</v>
      </c>
      <c r="AE195" s="241">
        <v>231.58799999999999</v>
      </c>
      <c r="AF195" s="239">
        <v>-8.9410000000000007</v>
      </c>
      <c r="AG195" s="239">
        <v>-12.334</v>
      </c>
      <c r="AI195" s="239">
        <v>3.0825000000000005</v>
      </c>
      <c r="AJ195" s="239">
        <v>3.08</v>
      </c>
      <c r="AK195" s="239">
        <v>2.2345000000000002</v>
      </c>
      <c r="AL195" s="239">
        <v>2.25</v>
      </c>
      <c r="AO195" s="22"/>
    </row>
    <row r="196" spans="23:41" x14ac:dyDescent="0.3">
      <c r="W196" s="9" t="s">
        <v>122</v>
      </c>
      <c r="X196" s="9" t="s">
        <v>123</v>
      </c>
      <c r="Y196" s="9" t="s">
        <v>104</v>
      </c>
      <c r="Z196" s="9" t="s">
        <v>105</v>
      </c>
      <c r="AA196" s="9" t="s">
        <v>106</v>
      </c>
      <c r="AB196" s="9" t="s">
        <v>567</v>
      </c>
      <c r="AC196" s="241">
        <v>0.47573999999999067</v>
      </c>
      <c r="AD196" s="241">
        <v>3.9060000000000001</v>
      </c>
      <c r="AE196" s="241">
        <v>194.71899999999999</v>
      </c>
      <c r="AF196" s="239">
        <v>-5.7941199999999995</v>
      </c>
      <c r="AG196" s="239">
        <v>-4.835</v>
      </c>
      <c r="AI196" s="239">
        <v>0.65399999999999991</v>
      </c>
      <c r="AJ196" s="239">
        <v>0.32800000000000001</v>
      </c>
      <c r="AK196" s="239">
        <v>0.63624999999999998</v>
      </c>
      <c r="AL196" s="239">
        <v>0.32800000000000001</v>
      </c>
      <c r="AO196" s="22"/>
    </row>
    <row r="197" spans="23:41" x14ac:dyDescent="0.3">
      <c r="W197" s="9" t="s">
        <v>262</v>
      </c>
      <c r="X197" s="9" t="s">
        <v>263</v>
      </c>
      <c r="Y197" s="9" t="s">
        <v>253</v>
      </c>
      <c r="Z197" s="9" t="s">
        <v>254</v>
      </c>
      <c r="AA197" s="9" t="s">
        <v>255</v>
      </c>
      <c r="AB197" s="9" t="s">
        <v>562</v>
      </c>
      <c r="AC197" s="241">
        <v>3.0830000000000002</v>
      </c>
      <c r="AD197" s="241">
        <v>0</v>
      </c>
      <c r="AE197" s="241">
        <v>308.32799999999997</v>
      </c>
      <c r="AF197" s="239">
        <v>-10.535</v>
      </c>
      <c r="AG197" s="239">
        <v>-6.4859999999999998</v>
      </c>
      <c r="AI197" s="239">
        <v>0</v>
      </c>
      <c r="AJ197" s="239">
        <v>0</v>
      </c>
      <c r="AK197" s="239">
        <v>2.6349999999999998</v>
      </c>
      <c r="AL197" s="239">
        <v>2.63</v>
      </c>
      <c r="AO197" s="22"/>
    </row>
    <row r="198" spans="23:41" x14ac:dyDescent="0.3">
      <c r="W198" s="9" t="s">
        <v>201</v>
      </c>
      <c r="X198" s="9" t="s">
        <v>202</v>
      </c>
      <c r="Y198" s="9" t="s">
        <v>189</v>
      </c>
      <c r="Z198" s="9" t="s">
        <v>190</v>
      </c>
      <c r="AA198" s="9" t="s">
        <v>106</v>
      </c>
      <c r="AB198" s="9" t="s">
        <v>567</v>
      </c>
      <c r="AC198" s="241">
        <v>1.5520169999999927</v>
      </c>
      <c r="AD198" s="241">
        <v>3.1040000000000001</v>
      </c>
      <c r="AE198" s="241">
        <v>310.40699999999998</v>
      </c>
      <c r="AF198" s="239">
        <v>-9.4320000000000004</v>
      </c>
      <c r="AG198" s="239">
        <v>-20</v>
      </c>
      <c r="AI198" s="239">
        <v>2.8987468162104251</v>
      </c>
      <c r="AJ198" s="239">
        <v>2.8987468162104251</v>
      </c>
      <c r="AK198" s="239">
        <v>2.8987468162104246</v>
      </c>
      <c r="AL198" s="239">
        <v>2.8987468162104246</v>
      </c>
      <c r="AO198" s="22"/>
    </row>
    <row r="199" spans="23:41" x14ac:dyDescent="0.3">
      <c r="W199" s="9" t="s">
        <v>519</v>
      </c>
      <c r="X199" s="9" t="s">
        <v>520</v>
      </c>
      <c r="Y199" s="9" t="s">
        <v>503</v>
      </c>
      <c r="Z199" s="9" t="s">
        <v>504</v>
      </c>
      <c r="AA199" s="9" t="s">
        <v>410</v>
      </c>
      <c r="AB199" s="9" t="s">
        <v>563</v>
      </c>
      <c r="AC199" s="241">
        <v>2.7974679190450114</v>
      </c>
      <c r="AD199" s="241">
        <v>11.404500000000001</v>
      </c>
      <c r="AE199" s="241">
        <v>570.23401049999995</v>
      </c>
      <c r="AF199" s="239">
        <v>-15.64447160619631</v>
      </c>
      <c r="AG199" s="239">
        <v>-20.273931045338824</v>
      </c>
      <c r="AI199" s="239">
        <v>3.5126405018659677</v>
      </c>
      <c r="AJ199" s="239">
        <v>3.5126408691477145</v>
      </c>
      <c r="AK199" s="239">
        <v>3.91</v>
      </c>
      <c r="AL199" s="239">
        <v>3.91</v>
      </c>
      <c r="AO199" s="22"/>
    </row>
    <row r="200" spans="23:41" x14ac:dyDescent="0.3">
      <c r="W200" s="9" t="s">
        <v>451</v>
      </c>
      <c r="X200" s="9" t="s">
        <v>452</v>
      </c>
      <c r="Y200" s="9" t="s">
        <v>437</v>
      </c>
      <c r="Z200" s="9" t="s">
        <v>438</v>
      </c>
      <c r="AA200" s="9" t="s">
        <v>410</v>
      </c>
      <c r="AB200" s="9" t="s">
        <v>563</v>
      </c>
      <c r="AC200" s="241">
        <v>4.6589999999999998</v>
      </c>
      <c r="AD200" s="241">
        <v>9.32</v>
      </c>
      <c r="AE200" s="241">
        <v>466.024</v>
      </c>
      <c r="AF200" s="239">
        <v>-14.409000000000001</v>
      </c>
      <c r="AG200" s="239">
        <v>-13.59</v>
      </c>
      <c r="AI200" s="239">
        <v>3.3975</v>
      </c>
      <c r="AJ200" s="239">
        <v>3.4014999999999995</v>
      </c>
      <c r="AK200" s="239">
        <v>3.8052499999999996</v>
      </c>
      <c r="AL200" s="239">
        <v>3.4029999999999996</v>
      </c>
      <c r="AO200" s="22"/>
    </row>
    <row r="201" spans="23:41" x14ac:dyDescent="0.3">
      <c r="W201" s="9" t="s">
        <v>338</v>
      </c>
      <c r="X201" s="9" t="s">
        <v>339</v>
      </c>
      <c r="Y201" s="9" t="s">
        <v>324</v>
      </c>
      <c r="Z201" s="9" t="s">
        <v>325</v>
      </c>
      <c r="AA201" s="9" t="s">
        <v>255</v>
      </c>
      <c r="AB201" s="9" t="s">
        <v>562</v>
      </c>
      <c r="AC201" s="241">
        <v>1.430459327361721</v>
      </c>
      <c r="AD201" s="241">
        <v>2.5496000000000003</v>
      </c>
      <c r="AE201" s="241">
        <v>135.32</v>
      </c>
      <c r="AF201" s="239">
        <v>-3.7382512744840817</v>
      </c>
      <c r="AG201" s="239">
        <v>-2.6539999999999999</v>
      </c>
      <c r="AI201" s="239">
        <v>0.66300000000000003</v>
      </c>
      <c r="AJ201" s="239">
        <v>0.58399999999999996</v>
      </c>
      <c r="AK201" s="239">
        <v>0.93400000000000005</v>
      </c>
      <c r="AL201" s="239">
        <v>0.93400000000000005</v>
      </c>
      <c r="AO201" s="22"/>
    </row>
    <row r="202" spans="23:41" x14ac:dyDescent="0.3">
      <c r="W202" s="9" t="s">
        <v>233</v>
      </c>
      <c r="X202" s="9" t="s">
        <v>234</v>
      </c>
      <c r="Y202" s="9" t="s">
        <v>221</v>
      </c>
      <c r="Z202" s="9" t="s">
        <v>222</v>
      </c>
      <c r="AA202" s="9" t="s">
        <v>106</v>
      </c>
      <c r="AB202" s="9" t="s">
        <v>567</v>
      </c>
      <c r="AC202" s="241">
        <v>3.5280337569296827</v>
      </c>
      <c r="AD202" s="241">
        <v>7.0549999999999997</v>
      </c>
      <c r="AE202" s="241">
        <v>346.178</v>
      </c>
      <c r="AF202" s="239">
        <v>-11.167805880045714</v>
      </c>
      <c r="AG202" s="239">
        <v>-5.6753824950197194</v>
      </c>
      <c r="AI202" s="239">
        <v>1.0649999999999999</v>
      </c>
      <c r="AJ202" s="239">
        <v>1.06</v>
      </c>
      <c r="AK202" s="239">
        <v>0</v>
      </c>
      <c r="AL202" s="239">
        <v>0</v>
      </c>
      <c r="AO202" s="22"/>
    </row>
    <row r="203" spans="23:41" x14ac:dyDescent="0.3">
      <c r="W203" s="30" t="s">
        <v>63</v>
      </c>
      <c r="X203" s="30" t="s">
        <v>64</v>
      </c>
      <c r="Y203" s="30" t="s">
        <v>565</v>
      </c>
      <c r="Z203" s="30" t="s">
        <v>615</v>
      </c>
      <c r="AA203" s="30" t="s">
        <v>4</v>
      </c>
      <c r="AB203" s="30" t="s">
        <v>565</v>
      </c>
      <c r="AC203" s="242">
        <v>20.155374999999999</v>
      </c>
      <c r="AD203" s="242">
        <v>6.6889999999999992</v>
      </c>
      <c r="AE203" s="242">
        <v>329.23599999999999</v>
      </c>
      <c r="AF203" s="239">
        <v>-7.7519999999999998</v>
      </c>
      <c r="AG203" s="239">
        <v>-13.29</v>
      </c>
      <c r="AI203" s="239">
        <v>2.5499999999999998</v>
      </c>
      <c r="AJ203" s="239">
        <v>2.17</v>
      </c>
      <c r="AK203" s="239">
        <v>2.5474999999999999</v>
      </c>
      <c r="AL203" s="239">
        <v>2.17</v>
      </c>
      <c r="AO203" s="22"/>
    </row>
    <row r="204" spans="23:41" x14ac:dyDescent="0.3">
      <c r="W204" s="9" t="s">
        <v>183</v>
      </c>
      <c r="X204" s="9" t="s">
        <v>184</v>
      </c>
      <c r="Y204" s="9" t="s">
        <v>171</v>
      </c>
      <c r="Z204" s="9" t="s">
        <v>172</v>
      </c>
      <c r="AA204" s="9" t="s">
        <v>106</v>
      </c>
      <c r="AB204" s="9" t="s">
        <v>567</v>
      </c>
      <c r="AC204" s="241">
        <v>2.088254367542977</v>
      </c>
      <c r="AD204" s="241">
        <v>4.1520000000000001</v>
      </c>
      <c r="AE204" s="241">
        <v>207.60359595240999</v>
      </c>
      <c r="AF204" s="239">
        <v>-6.7665270934992758</v>
      </c>
      <c r="AG204" s="239">
        <v>-7.3929999999999998</v>
      </c>
      <c r="AI204" s="239">
        <v>1.26</v>
      </c>
      <c r="AJ204" s="239">
        <v>0.96</v>
      </c>
      <c r="AK204" s="239">
        <v>1.6925000000000001</v>
      </c>
      <c r="AL204" s="239">
        <v>1.6925000000000001</v>
      </c>
      <c r="AO204" s="22"/>
    </row>
    <row r="205" spans="23:41" x14ac:dyDescent="0.3">
      <c r="W205" s="9" t="s">
        <v>185</v>
      </c>
      <c r="X205" s="9" t="s">
        <v>186</v>
      </c>
      <c r="Y205" s="9" t="s">
        <v>171</v>
      </c>
      <c r="Z205" s="9" t="s">
        <v>172</v>
      </c>
      <c r="AA205" s="9" t="s">
        <v>106</v>
      </c>
      <c r="AB205" s="9" t="s">
        <v>567</v>
      </c>
      <c r="AC205" s="241">
        <v>2.6420476772394612</v>
      </c>
      <c r="AD205" s="241">
        <v>5.2610000000000001</v>
      </c>
      <c r="AE205" s="241">
        <v>263.03699999999998</v>
      </c>
      <c r="AF205" s="239">
        <v>-7.2535760914880001</v>
      </c>
      <c r="AG205" s="239">
        <v>-5.6249030563399991</v>
      </c>
      <c r="AI205" s="239">
        <v>0.40500000000000003</v>
      </c>
      <c r="AJ205" s="239">
        <v>0.40500000000000003</v>
      </c>
      <c r="AK205" s="239">
        <v>1.81325</v>
      </c>
      <c r="AL205" s="239">
        <v>1.81325</v>
      </c>
      <c r="AO205" s="22"/>
    </row>
    <row r="206" spans="23:41" x14ac:dyDescent="0.3">
      <c r="W206" s="9" t="s">
        <v>320</v>
      </c>
      <c r="X206" s="9" t="s">
        <v>321</v>
      </c>
      <c r="Y206" s="9" t="s">
        <v>298</v>
      </c>
      <c r="Z206" s="9" t="s">
        <v>299</v>
      </c>
      <c r="AA206" s="9" t="s">
        <v>255</v>
      </c>
      <c r="AB206" s="9" t="s">
        <v>562</v>
      </c>
      <c r="AC206" s="241">
        <v>4.0734750450965365</v>
      </c>
      <c r="AD206" s="241">
        <v>8.1460000000000008</v>
      </c>
      <c r="AE206" s="241">
        <v>407.31599999999997</v>
      </c>
      <c r="AF206" s="239">
        <v>-10.665761</v>
      </c>
      <c r="AG206" s="239">
        <v>-18.218</v>
      </c>
      <c r="AI206" s="239">
        <v>4.55</v>
      </c>
      <c r="AJ206" s="239">
        <v>4.4999999999999991</v>
      </c>
      <c r="AK206" s="239">
        <v>2.6674999999999995</v>
      </c>
      <c r="AL206" s="239">
        <v>2.6674999999999995</v>
      </c>
      <c r="AO206" s="22"/>
    </row>
    <row r="207" spans="23:41" x14ac:dyDescent="0.3">
      <c r="W207" s="9" t="s">
        <v>415</v>
      </c>
      <c r="X207" s="9" t="s">
        <v>416</v>
      </c>
      <c r="Y207" s="9" t="s">
        <v>408</v>
      </c>
      <c r="Z207" s="9" t="s">
        <v>409</v>
      </c>
      <c r="AA207" s="9" t="s">
        <v>410</v>
      </c>
      <c r="AB207" s="9" t="s">
        <v>563</v>
      </c>
      <c r="AC207" s="241">
        <v>5.0346430928675687</v>
      </c>
      <c r="AD207" s="241">
        <v>10.069000000000001</v>
      </c>
      <c r="AE207" s="241">
        <v>503.45800000000003</v>
      </c>
      <c r="AF207" s="239">
        <v>-18.13838801946909</v>
      </c>
      <c r="AG207" s="239">
        <v>-9.3000707822545454</v>
      </c>
      <c r="AI207" s="239">
        <v>1.02</v>
      </c>
      <c r="AJ207" s="239">
        <v>1.02</v>
      </c>
      <c r="AK207" s="239">
        <v>4.5347499999999998</v>
      </c>
      <c r="AL207" s="239">
        <v>4.5347499999999998</v>
      </c>
      <c r="AO207" s="22"/>
    </row>
    <row r="208" spans="23:41" x14ac:dyDescent="0.3">
      <c r="W208" s="9" t="s">
        <v>497</v>
      </c>
      <c r="X208" s="9" t="s">
        <v>498</v>
      </c>
      <c r="Y208" s="9" t="s">
        <v>481</v>
      </c>
      <c r="Z208" s="9" t="s">
        <v>482</v>
      </c>
      <c r="AA208" s="9" t="s">
        <v>410</v>
      </c>
      <c r="AB208" s="9" t="s">
        <v>563</v>
      </c>
      <c r="AC208" s="241">
        <v>1.4442640816500352</v>
      </c>
      <c r="AD208" s="241">
        <v>2.8881199999999998</v>
      </c>
      <c r="AE208" s="241">
        <v>144.405</v>
      </c>
      <c r="AF208" s="239">
        <v>-4.8230000000000004</v>
      </c>
      <c r="AG208" s="239">
        <v>-2.0249999999999999</v>
      </c>
      <c r="AI208" s="239">
        <v>0.505</v>
      </c>
      <c r="AJ208" s="239">
        <v>0.55000000000000004</v>
      </c>
      <c r="AK208" s="239">
        <v>0</v>
      </c>
      <c r="AL208" s="239">
        <v>0</v>
      </c>
      <c r="AO208" s="22"/>
    </row>
    <row r="209" spans="23:41" x14ac:dyDescent="0.3">
      <c r="W209" s="9" t="s">
        <v>264</v>
      </c>
      <c r="X209" s="9" t="s">
        <v>265</v>
      </c>
      <c r="Y209" s="9" t="s">
        <v>253</v>
      </c>
      <c r="Z209" s="9" t="s">
        <v>254</v>
      </c>
      <c r="AA209" s="9" t="s">
        <v>255</v>
      </c>
      <c r="AB209" s="9" t="s">
        <v>562</v>
      </c>
      <c r="AC209" s="241">
        <v>6.574767992408364</v>
      </c>
      <c r="AD209" s="241">
        <v>8.9730000000000008</v>
      </c>
      <c r="AE209" s="241">
        <v>445.16800000000001</v>
      </c>
      <c r="AF209" s="239">
        <v>-15.15</v>
      </c>
      <c r="AG209" s="239">
        <v>-3.0550000000000002</v>
      </c>
      <c r="AI209" s="239">
        <v>0.22036506666666666</v>
      </c>
      <c r="AJ209" s="239">
        <v>0.22999999999999998</v>
      </c>
      <c r="AK209" s="239">
        <v>3.7885298086000008</v>
      </c>
      <c r="AL209" s="239">
        <v>3.7900000000000005</v>
      </c>
      <c r="AO209" s="22"/>
    </row>
    <row r="210" spans="23:41" x14ac:dyDescent="0.3">
      <c r="W210" s="9" t="s">
        <v>499</v>
      </c>
      <c r="X210" s="9" t="s">
        <v>500</v>
      </c>
      <c r="Y210" s="9" t="s">
        <v>481</v>
      </c>
      <c r="Z210" s="9" t="s">
        <v>482</v>
      </c>
      <c r="AA210" s="9" t="s">
        <v>410</v>
      </c>
      <c r="AB210" s="9" t="s">
        <v>563</v>
      </c>
      <c r="AC210" s="241">
        <v>1.5006936684978136</v>
      </c>
      <c r="AD210" s="241">
        <v>2.9020000000000001</v>
      </c>
      <c r="AE210" s="241">
        <v>145.09100000000001</v>
      </c>
      <c r="AF210" s="239">
        <v>-5.1282255784295465</v>
      </c>
      <c r="AG210" s="239">
        <v>-1.51</v>
      </c>
      <c r="AI210" s="239">
        <v>0.28999999999999998</v>
      </c>
      <c r="AJ210" s="239">
        <v>0.28999999999999998</v>
      </c>
      <c r="AK210" s="239">
        <v>1.2824999999999998</v>
      </c>
      <c r="AL210" s="239">
        <v>1.2899999999999998</v>
      </c>
      <c r="AO210" s="22"/>
    </row>
    <row r="211" spans="23:41" x14ac:dyDescent="0.3">
      <c r="W211" s="9" t="s">
        <v>143</v>
      </c>
      <c r="X211" s="9" t="s">
        <v>144</v>
      </c>
      <c r="Y211" s="9" t="s">
        <v>128</v>
      </c>
      <c r="Z211" s="9" t="s">
        <v>129</v>
      </c>
      <c r="AA211" s="9" t="s">
        <v>106</v>
      </c>
      <c r="AB211" s="9" t="s">
        <v>567</v>
      </c>
      <c r="AC211" s="241">
        <v>8.9996504807299349</v>
      </c>
      <c r="AD211" s="241">
        <v>6.2030000000000003</v>
      </c>
      <c r="AE211" s="241">
        <v>310.14290999999997</v>
      </c>
      <c r="AF211" s="239">
        <v>-11.538449674999999</v>
      </c>
      <c r="AG211" s="239">
        <v>-6.53</v>
      </c>
      <c r="AI211" s="239">
        <v>1.1480000000000001</v>
      </c>
      <c r="AJ211" s="239">
        <v>0.78200000000000003</v>
      </c>
      <c r="AK211" s="239">
        <v>0</v>
      </c>
      <c r="AL211" s="239">
        <v>0</v>
      </c>
      <c r="AO211" s="22"/>
    </row>
    <row r="212" spans="23:41" x14ac:dyDescent="0.3">
      <c r="W212" s="9" t="s">
        <v>124</v>
      </c>
      <c r="X212" s="9" t="s">
        <v>125</v>
      </c>
      <c r="Y212" s="9" t="s">
        <v>104</v>
      </c>
      <c r="Z212" s="9" t="s">
        <v>105</v>
      </c>
      <c r="AA212" s="9" t="s">
        <v>106</v>
      </c>
      <c r="AB212" s="9" t="s">
        <v>567</v>
      </c>
      <c r="AC212" s="241">
        <v>2.4928919585268448</v>
      </c>
      <c r="AD212" s="241">
        <v>2.4927800000000002</v>
      </c>
      <c r="AE212" s="241">
        <v>124.63910730942001</v>
      </c>
      <c r="AF212" s="239">
        <v>-3.2844154306797235</v>
      </c>
      <c r="AG212" s="239">
        <v>-1.806</v>
      </c>
      <c r="AI212" s="239">
        <v>0.45150000000000001</v>
      </c>
      <c r="AJ212" s="239">
        <v>0.45150000000000001</v>
      </c>
      <c r="AK212" s="239">
        <v>0.82099999999999995</v>
      </c>
      <c r="AL212" s="239">
        <v>0.82099999999999995</v>
      </c>
      <c r="AO212" s="22"/>
    </row>
    <row r="213" spans="23:41" ht="15" thickBot="1" x14ac:dyDescent="0.35">
      <c r="AC213" s="243">
        <f>SUM(AC2:AC212)</f>
        <v>615.59422506667784</v>
      </c>
      <c r="AD213" s="243">
        <f t="shared" ref="AD213:AG213" si="0">SUM(AD2:AD212)</f>
        <v>1173.5669122398665</v>
      </c>
      <c r="AE213" s="243">
        <f t="shared" si="0"/>
        <v>63321.317058301895</v>
      </c>
      <c r="AF213" s="243">
        <f t="shared" si="0"/>
        <v>-1898.9391750504476</v>
      </c>
      <c r="AG213" s="243">
        <f t="shared" si="0"/>
        <v>-1625.9194619453949</v>
      </c>
    </row>
    <row r="214" spans="23:41" ht="15" thickTop="1" x14ac:dyDescent="0.3">
      <c r="AG214" s="239">
        <v>-1629.7394619453946</v>
      </c>
    </row>
    <row r="215" spans="23:41" x14ac:dyDescent="0.3">
      <c r="W215" s="31">
        <v>41365</v>
      </c>
      <c r="X215" s="32" t="s">
        <v>585</v>
      </c>
      <c r="AG215" s="239">
        <f>AG214-AG213</f>
        <v>-3.819999999999709</v>
      </c>
    </row>
    <row r="216" spans="23:41" x14ac:dyDescent="0.3">
      <c r="W216" s="31">
        <v>41395</v>
      </c>
      <c r="X216" s="32" t="s">
        <v>586</v>
      </c>
    </row>
    <row r="217" spans="23:41" x14ac:dyDescent="0.3">
      <c r="W217" s="31">
        <v>41426</v>
      </c>
      <c r="X217" s="32" t="s">
        <v>587</v>
      </c>
    </row>
    <row r="218" spans="23:41" x14ac:dyDescent="0.3">
      <c r="W218" s="31">
        <v>41456</v>
      </c>
      <c r="X218" s="32" t="s">
        <v>588</v>
      </c>
    </row>
    <row r="219" spans="23:41" x14ac:dyDescent="0.3">
      <c r="W219" s="31">
        <v>41487</v>
      </c>
      <c r="X219" s="32" t="s">
        <v>589</v>
      </c>
    </row>
    <row r="220" spans="23:41" x14ac:dyDescent="0.3">
      <c r="W220" s="31">
        <v>41518</v>
      </c>
      <c r="X220" s="32" t="s">
        <v>590</v>
      </c>
    </row>
    <row r="221" spans="23:41" x14ac:dyDescent="0.3">
      <c r="W221" s="31">
        <v>41548</v>
      </c>
      <c r="X221" s="32" t="s">
        <v>591</v>
      </c>
    </row>
    <row r="222" spans="23:41" x14ac:dyDescent="0.3">
      <c r="W222" s="31">
        <v>41579</v>
      </c>
      <c r="X222" s="32" t="s">
        <v>592</v>
      </c>
    </row>
    <row r="223" spans="23:41" x14ac:dyDescent="0.3">
      <c r="W223" s="31">
        <v>41609</v>
      </c>
      <c r="X223" s="32" t="s">
        <v>593</v>
      </c>
    </row>
    <row r="224" spans="23:41" x14ac:dyDescent="0.3">
      <c r="W224" s="31">
        <v>41640</v>
      </c>
      <c r="X224" s="33">
        <v>10</v>
      </c>
    </row>
    <row r="225" spans="23:24" x14ac:dyDescent="0.3">
      <c r="W225" s="31">
        <v>41671</v>
      </c>
      <c r="X225" s="33">
        <v>11</v>
      </c>
    </row>
    <row r="226" spans="23:24" x14ac:dyDescent="0.3">
      <c r="W226" s="31">
        <v>41699</v>
      </c>
      <c r="X226" s="33">
        <v>12</v>
      </c>
    </row>
  </sheetData>
  <sheetProtection password="DABD" sheet="1" objects="1" scenarios="1"/>
  <conditionalFormatting sqref="D5">
    <cfRule type="containsBlanks" dxfId="66" priority="19">
      <formula>LEN(TRIM(D5))=0</formula>
    </cfRule>
  </conditionalFormatting>
  <conditionalFormatting sqref="G3:I7">
    <cfRule type="expression" dxfId="65" priority="18">
      <formula>$D$5=""</formula>
    </cfRule>
  </conditionalFormatting>
  <conditionalFormatting sqref="J3:J7">
    <cfRule type="expression" dxfId="64" priority="15">
      <formula>$D$5=""</formula>
    </cfRule>
  </conditionalFormatting>
  <conditionalFormatting sqref="G8:J8">
    <cfRule type="expression" dxfId="63" priority="14">
      <formula>$D$5=""</formula>
    </cfRule>
  </conditionalFormatting>
  <conditionalFormatting sqref="G14:J23">
    <cfRule type="expression" dxfId="62" priority="3">
      <formula>$D$23=""</formula>
    </cfRule>
    <cfRule type="expression" dxfId="61" priority="4">
      <formula>$D$20=""</formula>
    </cfRule>
    <cfRule type="expression" dxfId="60" priority="5">
      <formula>$D$17=""</formula>
    </cfRule>
    <cfRule type="expression" dxfId="59" priority="10">
      <formula>$D$14=""</formula>
    </cfRule>
  </conditionalFormatting>
  <conditionalFormatting sqref="D14">
    <cfRule type="containsBlanks" dxfId="58" priority="9">
      <formula>LEN(TRIM(D14))=0</formula>
    </cfRule>
  </conditionalFormatting>
  <conditionalFormatting sqref="D17">
    <cfRule type="containsBlanks" dxfId="57" priority="8">
      <formula>LEN(TRIM(D17))=0</formula>
    </cfRule>
  </conditionalFormatting>
  <conditionalFormatting sqref="D20">
    <cfRule type="containsBlanks" dxfId="56" priority="7">
      <formula>LEN(TRIM(D20))=0</formula>
    </cfRule>
  </conditionalFormatting>
  <conditionalFormatting sqref="D23">
    <cfRule type="containsBlanks" dxfId="55" priority="6">
      <formula>LEN(TRIM(D23))=0</formula>
    </cfRule>
  </conditionalFormatting>
  <dataValidations count="1">
    <dataValidation type="list" allowBlank="1" showInputMessage="1" showErrorMessage="1" sqref="D5">
      <formula1>$W$2:$W$212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82CF360-DB55-4843-8BAA-AD0337BF9FFF}">
            <xm:f>'QIPP CCG'!$J$15&lt;VLOOKUP(org_code,$X:$AL,12,FALSE)</xm:f>
            <x14:dxf/>
          </x14:cfRule>
          <x14:cfRule type="expression" priority="1" id="{1A22A1B1-1AD5-4CE9-B162-F66088DEDE7D}">
            <xm:f>'QIPP CCG'!$J$15&lt;VLOOKUP(org_code,$X:$AL,11,FALSE)</xm:f>
            <x14:dxf/>
          </x14:cfRule>
          <xm:sqref>J4:M4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212"/>
  <sheetViews>
    <sheetView tabSelected="1" topLeftCell="A4" zoomScaleNormal="100" workbookViewId="0">
      <selection activeCell="F2" sqref="F2"/>
    </sheetView>
  </sheetViews>
  <sheetFormatPr defaultColWidth="9.109375" defaultRowHeight="14.4" x14ac:dyDescent="0.3"/>
  <cols>
    <col min="1" max="1" width="2.6640625" style="38" customWidth="1"/>
    <col min="2" max="2" width="34.6640625" style="38" customWidth="1"/>
    <col min="3" max="3" width="10.44140625" style="122" customWidth="1"/>
    <col min="4" max="4" width="10.33203125" style="38" customWidth="1"/>
    <col min="5" max="5" width="10.33203125" style="123" customWidth="1"/>
    <col min="6" max="6" width="11.109375" style="38" customWidth="1"/>
    <col min="7" max="7" width="82.109375" style="38" customWidth="1"/>
    <col min="8" max="10" width="9.109375" style="9"/>
    <col min="11" max="11" width="49.6640625" style="9" bestFit="1" customWidth="1"/>
    <col min="12" max="12" width="4.88671875" style="37" bestFit="1" customWidth="1"/>
    <col min="13" max="13" width="44" style="37" bestFit="1" customWidth="1"/>
    <col min="14" max="14" width="4.44140625" style="9" bestFit="1" customWidth="1"/>
    <col min="15" max="15" width="4" style="9" bestFit="1" customWidth="1"/>
    <col min="16" max="26" width="9.109375" style="9"/>
    <col min="27" max="16384" width="9.109375" style="38"/>
  </cols>
  <sheetData>
    <row r="1" spans="1:26" x14ac:dyDescent="0.3">
      <c r="A1" s="34" t="str">
        <f>"NHS England Dashboard - 2013/14 Month " &amp; (Cover!$E$14)</f>
        <v>NHS England Dashboard - 2013/14 Month 04</v>
      </c>
      <c r="B1" s="28"/>
      <c r="C1" s="35"/>
      <c r="D1" s="28"/>
      <c r="E1" s="36"/>
      <c r="F1" s="28"/>
      <c r="G1" s="28"/>
      <c r="H1" s="28"/>
    </row>
    <row r="2" spans="1:26" x14ac:dyDescent="0.3">
      <c r="A2" s="28"/>
      <c r="B2" s="28"/>
      <c r="C2" s="35"/>
      <c r="D2" s="28"/>
      <c r="E2" s="36"/>
      <c r="F2" s="28"/>
      <c r="G2" s="28"/>
      <c r="H2" s="28"/>
      <c r="K2" s="39"/>
      <c r="L2" s="39"/>
      <c r="M2" s="9"/>
    </row>
    <row r="3" spans="1:26" ht="15.6" x14ac:dyDescent="0.3">
      <c r="A3" s="28"/>
      <c r="B3" s="40" t="s">
        <v>564</v>
      </c>
      <c r="C3" s="41" t="str">
        <f>IF(ISBLANK(Cover!$D$5),"Please select CCG on Cover sheet",Cover!$D$5)</f>
        <v>NHS North, East, West Devon CCG</v>
      </c>
      <c r="D3" s="42"/>
      <c r="E3" s="42"/>
      <c r="F3" s="43"/>
      <c r="G3" s="28"/>
      <c r="H3" s="28"/>
      <c r="K3" s="39"/>
      <c r="L3" s="39"/>
      <c r="M3" s="9"/>
    </row>
    <row r="4" spans="1:26" x14ac:dyDescent="0.3">
      <c r="A4" s="28"/>
      <c r="B4" s="44" t="s">
        <v>595</v>
      </c>
      <c r="C4" s="45" t="str">
        <f>Cover!E5</f>
        <v>99P</v>
      </c>
      <c r="D4" s="46"/>
      <c r="E4" s="47"/>
      <c r="F4" s="46"/>
      <c r="G4" s="28"/>
      <c r="H4" s="28"/>
      <c r="K4" s="39"/>
      <c r="L4" s="39"/>
      <c r="M4" s="9"/>
    </row>
    <row r="5" spans="1:26" x14ac:dyDescent="0.3">
      <c r="A5" s="28"/>
      <c r="B5" s="44" t="s">
        <v>569</v>
      </c>
      <c r="C5" s="48">
        <f>IF(ISBLANK(Cover!$D$14),"Please select Month on Cover sheet",Cover!$D$14)</f>
        <v>41456</v>
      </c>
      <c r="D5" s="49"/>
      <c r="E5" s="49"/>
      <c r="F5" s="49"/>
      <c r="G5" s="50"/>
      <c r="H5" s="28"/>
      <c r="K5" s="39"/>
      <c r="L5" s="39"/>
      <c r="M5" s="9"/>
    </row>
    <row r="6" spans="1:26" x14ac:dyDescent="0.3">
      <c r="A6" s="28"/>
      <c r="C6" s="28"/>
      <c r="D6" s="28"/>
      <c r="E6" s="36"/>
      <c r="F6" s="28"/>
      <c r="G6" s="28"/>
      <c r="H6" s="28"/>
      <c r="K6" s="39"/>
      <c r="L6" s="39"/>
      <c r="M6" s="9"/>
    </row>
    <row r="7" spans="1:26" x14ac:dyDescent="0.3">
      <c r="A7" s="28"/>
      <c r="B7" s="29" t="s">
        <v>14</v>
      </c>
      <c r="C7" s="235" t="s">
        <v>629</v>
      </c>
      <c r="D7" s="28"/>
      <c r="E7" s="36"/>
      <c r="F7" s="28"/>
      <c r="G7" s="28"/>
      <c r="H7" s="28"/>
      <c r="K7" s="39"/>
      <c r="L7" s="39"/>
      <c r="M7" s="9"/>
    </row>
    <row r="8" spans="1:26" s="56" customFormat="1" ht="48.6" x14ac:dyDescent="0.3">
      <c r="A8" s="51"/>
      <c r="B8" s="52" t="s">
        <v>17</v>
      </c>
      <c r="C8" s="53" t="s">
        <v>18</v>
      </c>
      <c r="D8" s="54" t="s">
        <v>19</v>
      </c>
      <c r="E8" s="54" t="s">
        <v>20</v>
      </c>
      <c r="F8" s="55" t="s">
        <v>21</v>
      </c>
      <c r="G8" s="55" t="s">
        <v>22</v>
      </c>
      <c r="H8" s="51"/>
      <c r="I8" s="39"/>
      <c r="J8" s="39"/>
      <c r="K8" s="39"/>
      <c r="L8" s="39"/>
      <c r="M8" s="9"/>
      <c r="N8" s="9"/>
      <c r="O8" s="9"/>
      <c r="P8" s="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1:26" x14ac:dyDescent="0.3">
      <c r="A9" s="28"/>
      <c r="B9" s="57" t="s">
        <v>25</v>
      </c>
      <c r="C9" s="58"/>
      <c r="D9" s="59"/>
      <c r="E9" s="60"/>
      <c r="F9" s="61"/>
      <c r="G9" s="61"/>
      <c r="H9" s="28"/>
      <c r="K9" s="39"/>
      <c r="L9" s="39"/>
      <c r="M9" s="9"/>
    </row>
    <row r="10" spans="1:26" x14ac:dyDescent="0.3">
      <c r="A10" s="28"/>
      <c r="B10" s="62" t="s">
        <v>28</v>
      </c>
      <c r="C10" s="193">
        <v>4.5</v>
      </c>
      <c r="D10" s="194">
        <v>0.5</v>
      </c>
      <c r="E10" s="63">
        <f>C10*D10</f>
        <v>2.25</v>
      </c>
      <c r="F10" s="64">
        <f>IFERROR(E10/E$18,"")</f>
        <v>0.15041112373821777</v>
      </c>
      <c r="G10" s="199"/>
      <c r="H10" s="28"/>
      <c r="K10" s="39"/>
      <c r="L10" s="39"/>
      <c r="M10" s="9"/>
    </row>
    <row r="11" spans="1:26" x14ac:dyDescent="0.3">
      <c r="A11" s="28"/>
      <c r="B11" s="65" t="s">
        <v>31</v>
      </c>
      <c r="C11" s="195"/>
      <c r="D11" s="196"/>
      <c r="E11" s="66">
        <f t="shared" ref="E11:E16" si="0">C11*D11</f>
        <v>0</v>
      </c>
      <c r="F11" s="67">
        <f t="shared" ref="F11:F16" si="1">IFERROR(E11/E$18,"")</f>
        <v>0</v>
      </c>
      <c r="G11" s="200"/>
      <c r="H11" s="28"/>
      <c r="K11" s="39"/>
      <c r="L11" s="39"/>
      <c r="M11" s="9"/>
    </row>
    <row r="12" spans="1:26" x14ac:dyDescent="0.3">
      <c r="A12" s="28"/>
      <c r="B12" s="65" t="s">
        <v>34</v>
      </c>
      <c r="C12" s="195">
        <v>0.5</v>
      </c>
      <c r="D12" s="196">
        <v>0.5</v>
      </c>
      <c r="E12" s="66">
        <f t="shared" si="0"/>
        <v>0.25</v>
      </c>
      <c r="F12" s="67">
        <f t="shared" si="1"/>
        <v>1.6712347082024199E-2</v>
      </c>
      <c r="G12" s="200"/>
      <c r="H12" s="28"/>
      <c r="K12" s="39"/>
      <c r="L12" s="39"/>
      <c r="M12" s="9"/>
    </row>
    <row r="13" spans="1:26" x14ac:dyDescent="0.3">
      <c r="A13" s="28"/>
      <c r="B13" s="65" t="s">
        <v>37</v>
      </c>
      <c r="C13" s="195">
        <v>6.4</v>
      </c>
      <c r="D13" s="196">
        <v>0.67</v>
      </c>
      <c r="E13" s="66">
        <f t="shared" si="0"/>
        <v>4.2880000000000003</v>
      </c>
      <c r="F13" s="67">
        <f t="shared" si="1"/>
        <v>0.28665017715087904</v>
      </c>
      <c r="G13" s="200"/>
      <c r="H13" s="28"/>
      <c r="K13" s="39"/>
      <c r="L13" s="39"/>
      <c r="M13" s="9"/>
    </row>
    <row r="14" spans="1:26" x14ac:dyDescent="0.3">
      <c r="A14" s="28"/>
      <c r="B14" s="65" t="s">
        <v>40</v>
      </c>
      <c r="C14" s="195">
        <v>7.3</v>
      </c>
      <c r="D14" s="196">
        <v>1</v>
      </c>
      <c r="E14" s="66">
        <f t="shared" si="0"/>
        <v>7.3</v>
      </c>
      <c r="F14" s="67">
        <f t="shared" si="1"/>
        <v>0.48800053479510658</v>
      </c>
      <c r="G14" s="200"/>
      <c r="H14" s="28"/>
      <c r="K14" s="39"/>
      <c r="L14" s="39"/>
      <c r="M14" s="9"/>
    </row>
    <row r="15" spans="1:26" x14ac:dyDescent="0.3">
      <c r="A15" s="28"/>
      <c r="B15" s="65" t="s">
        <v>45</v>
      </c>
      <c r="C15" s="195"/>
      <c r="D15" s="196"/>
      <c r="E15" s="66">
        <f t="shared" si="0"/>
        <v>0</v>
      </c>
      <c r="F15" s="67">
        <f t="shared" si="1"/>
        <v>0</v>
      </c>
      <c r="G15" s="200"/>
      <c r="H15" s="68"/>
      <c r="K15" s="39"/>
      <c r="L15" s="39"/>
      <c r="M15" s="9"/>
    </row>
    <row r="16" spans="1:26" x14ac:dyDescent="0.3">
      <c r="A16" s="28"/>
      <c r="B16" s="69" t="s">
        <v>623</v>
      </c>
      <c r="C16" s="197">
        <v>1.3</v>
      </c>
      <c r="D16" s="198">
        <v>0.67</v>
      </c>
      <c r="E16" s="70">
        <f t="shared" si="0"/>
        <v>0.87100000000000011</v>
      </c>
      <c r="F16" s="71">
        <f t="shared" si="1"/>
        <v>5.8225817233772313E-2</v>
      </c>
      <c r="G16" s="201"/>
      <c r="H16" s="28"/>
      <c r="K16" s="39"/>
      <c r="L16" s="39"/>
      <c r="M16" s="9"/>
    </row>
    <row r="17" spans="1:26" x14ac:dyDescent="0.3">
      <c r="A17" s="28"/>
      <c r="B17" s="28"/>
      <c r="C17" s="72"/>
      <c r="D17" s="73"/>
      <c r="E17" s="74"/>
      <c r="F17" s="73"/>
      <c r="G17" s="28"/>
      <c r="H17" s="28"/>
      <c r="K17" s="39"/>
      <c r="L17" s="39"/>
      <c r="M17" s="9"/>
    </row>
    <row r="18" spans="1:26" x14ac:dyDescent="0.3">
      <c r="A18" s="28"/>
      <c r="B18" s="75" t="s">
        <v>52</v>
      </c>
      <c r="C18" s="76">
        <f>SUM(C10:C16)</f>
        <v>20</v>
      </c>
      <c r="D18" s="77"/>
      <c r="E18" s="76">
        <f>SUM(E10:E16)</f>
        <v>14.959000000000001</v>
      </c>
      <c r="F18" s="78">
        <f>SUM(F10:F16)</f>
        <v>0.99999999999999989</v>
      </c>
      <c r="G18" s="28"/>
      <c r="H18" s="28"/>
      <c r="K18" s="39"/>
      <c r="L18" s="39"/>
      <c r="M18" s="9"/>
    </row>
    <row r="19" spans="1:26" x14ac:dyDescent="0.3">
      <c r="A19" s="28"/>
      <c r="B19" s="79"/>
      <c r="C19" s="80"/>
      <c r="D19" s="81"/>
      <c r="E19" s="80"/>
      <c r="F19" s="82"/>
      <c r="G19" s="28"/>
      <c r="H19" s="28"/>
      <c r="K19" s="39"/>
      <c r="L19" s="39"/>
      <c r="M19" s="9"/>
    </row>
    <row r="20" spans="1:26" x14ac:dyDescent="0.3">
      <c r="A20" s="28"/>
      <c r="B20" s="83"/>
      <c r="C20" s="84"/>
      <c r="D20" s="85"/>
      <c r="E20" s="84"/>
      <c r="F20" s="86"/>
      <c r="G20" s="28"/>
      <c r="H20" s="28"/>
      <c r="K20" s="39"/>
      <c r="L20" s="39"/>
      <c r="M20" s="9"/>
    </row>
    <row r="21" spans="1:26" s="56" customFormat="1" ht="60.6" x14ac:dyDescent="0.3">
      <c r="A21" s="51"/>
      <c r="B21" s="52" t="s">
        <v>59</v>
      </c>
      <c r="C21" s="53" t="s">
        <v>60</v>
      </c>
      <c r="D21" s="54" t="s">
        <v>61</v>
      </c>
      <c r="E21" s="54" t="s">
        <v>62</v>
      </c>
      <c r="F21" s="55" t="s">
        <v>21</v>
      </c>
      <c r="G21" s="55" t="s">
        <v>22</v>
      </c>
      <c r="H21" s="51"/>
      <c r="I21" s="39"/>
      <c r="J21" s="39"/>
      <c r="K21" s="39"/>
      <c r="L21" s="39"/>
      <c r="M21" s="9"/>
      <c r="N21" s="9"/>
      <c r="O21" s="9"/>
      <c r="P21" s="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x14ac:dyDescent="0.3">
      <c r="A22" s="28"/>
      <c r="B22" s="57" t="s">
        <v>65</v>
      </c>
      <c r="C22" s="58"/>
      <c r="D22" s="59"/>
      <c r="E22" s="60"/>
      <c r="F22" s="61"/>
      <c r="G22" s="61"/>
      <c r="H22" s="28"/>
      <c r="K22" s="39"/>
      <c r="L22" s="39"/>
      <c r="M22" s="9"/>
    </row>
    <row r="23" spans="1:26" x14ac:dyDescent="0.3">
      <c r="A23" s="28"/>
      <c r="B23" s="65" t="s">
        <v>70</v>
      </c>
      <c r="C23" s="195">
        <v>2.2999999999999998</v>
      </c>
      <c r="D23" s="196">
        <v>1</v>
      </c>
      <c r="E23" s="66">
        <f t="shared" ref="E23:E25" si="2">C23*D23</f>
        <v>2.2999999999999998</v>
      </c>
      <c r="F23" s="67">
        <f>IFERROR(E23/E$34,"")</f>
        <v>0.15374331550802137</v>
      </c>
      <c r="G23" s="199"/>
      <c r="H23" s="28"/>
      <c r="K23" s="39"/>
      <c r="L23" s="39"/>
      <c r="M23" s="9"/>
    </row>
    <row r="24" spans="1:26" x14ac:dyDescent="0.3">
      <c r="A24" s="28"/>
      <c r="B24" s="65" t="s">
        <v>73</v>
      </c>
      <c r="C24" s="195"/>
      <c r="D24" s="196"/>
      <c r="E24" s="66">
        <f t="shared" si="2"/>
        <v>0</v>
      </c>
      <c r="F24" s="67">
        <f t="shared" ref="F24:F25" si="3">IFERROR(E24/E$34,"")</f>
        <v>0</v>
      </c>
      <c r="G24" s="200"/>
      <c r="H24" s="28"/>
      <c r="K24" s="39"/>
      <c r="L24" s="39"/>
      <c r="M24" s="9"/>
    </row>
    <row r="25" spans="1:26" x14ac:dyDescent="0.3">
      <c r="A25" s="28"/>
      <c r="B25" s="65" t="s">
        <v>76</v>
      </c>
      <c r="C25" s="195"/>
      <c r="D25" s="196"/>
      <c r="E25" s="66">
        <f t="shared" si="2"/>
        <v>0</v>
      </c>
      <c r="F25" s="67">
        <f t="shared" si="3"/>
        <v>0</v>
      </c>
      <c r="G25" s="200"/>
      <c r="H25" s="28"/>
      <c r="K25" s="39"/>
      <c r="L25" s="39"/>
      <c r="M25" s="9"/>
    </row>
    <row r="26" spans="1:26" x14ac:dyDescent="0.3">
      <c r="A26" s="28"/>
      <c r="B26" s="87" t="s">
        <v>79</v>
      </c>
      <c r="C26" s="88">
        <f>SUM(C23:C25)</f>
        <v>2.2999999999999998</v>
      </c>
      <c r="D26" s="89"/>
      <c r="E26" s="90">
        <f>SUM(E23:E25)</f>
        <v>2.2999999999999998</v>
      </c>
      <c r="F26" s="91">
        <f>SUM(F23:F25)</f>
        <v>0.15374331550802137</v>
      </c>
      <c r="G26" s="202"/>
      <c r="H26" s="28"/>
      <c r="K26" s="39"/>
      <c r="L26" s="39"/>
      <c r="M26" s="9"/>
    </row>
    <row r="27" spans="1:26" x14ac:dyDescent="0.3">
      <c r="A27" s="28"/>
      <c r="B27" s="92" t="s">
        <v>82</v>
      </c>
      <c r="C27" s="58"/>
      <c r="D27" s="93"/>
      <c r="E27" s="94"/>
      <c r="F27" s="95"/>
      <c r="G27" s="96"/>
      <c r="H27" s="28"/>
      <c r="K27" s="39"/>
      <c r="L27" s="39"/>
      <c r="M27" s="9"/>
    </row>
    <row r="28" spans="1:26" x14ac:dyDescent="0.3">
      <c r="A28" s="28"/>
      <c r="B28" s="65" t="s">
        <v>85</v>
      </c>
      <c r="C28" s="195">
        <v>7.3</v>
      </c>
      <c r="D28" s="196">
        <v>1</v>
      </c>
      <c r="E28" s="66">
        <f t="shared" ref="E28:E31" si="4">C28*D28</f>
        <v>7.3</v>
      </c>
      <c r="F28" s="67">
        <f>IFERROR(E28/E$34,"")</f>
        <v>0.48796791443850263</v>
      </c>
      <c r="G28" s="200"/>
      <c r="H28" s="28"/>
      <c r="K28" s="39"/>
      <c r="L28" s="39"/>
      <c r="M28" s="9"/>
    </row>
    <row r="29" spans="1:26" x14ac:dyDescent="0.3">
      <c r="A29" s="28"/>
      <c r="B29" s="65" t="s">
        <v>88</v>
      </c>
      <c r="C29" s="195">
        <v>4.5999999999999996</v>
      </c>
      <c r="D29" s="196">
        <v>0.5</v>
      </c>
      <c r="E29" s="66">
        <f t="shared" si="4"/>
        <v>2.2999999999999998</v>
      </c>
      <c r="F29" s="67">
        <f t="shared" ref="F29:F31" si="5">IFERROR(E29/E$34,"")</f>
        <v>0.15374331550802137</v>
      </c>
      <c r="G29" s="200"/>
      <c r="H29" s="28"/>
      <c r="K29" s="39"/>
      <c r="L29" s="39"/>
      <c r="M29" s="9"/>
    </row>
    <row r="30" spans="1:26" x14ac:dyDescent="0.3">
      <c r="A30" s="28"/>
      <c r="B30" s="65" t="s">
        <v>91</v>
      </c>
      <c r="C30" s="195"/>
      <c r="D30" s="196"/>
      <c r="E30" s="66">
        <f t="shared" si="4"/>
        <v>0</v>
      </c>
      <c r="F30" s="67">
        <f t="shared" si="5"/>
        <v>0</v>
      </c>
      <c r="G30" s="200"/>
      <c r="H30" s="28"/>
      <c r="K30" s="39"/>
      <c r="L30" s="39"/>
      <c r="M30" s="9"/>
    </row>
    <row r="31" spans="1:26" x14ac:dyDescent="0.3">
      <c r="A31" s="28"/>
      <c r="B31" s="65" t="s">
        <v>625</v>
      </c>
      <c r="C31" s="195">
        <v>3.06</v>
      </c>
      <c r="D31" s="196">
        <v>1</v>
      </c>
      <c r="E31" s="66">
        <f t="shared" si="4"/>
        <v>3.06</v>
      </c>
      <c r="F31" s="67">
        <f t="shared" si="5"/>
        <v>0.20454545454545453</v>
      </c>
      <c r="G31" s="200"/>
      <c r="H31" s="28"/>
      <c r="K31" s="39"/>
      <c r="L31" s="39"/>
      <c r="M31" s="9"/>
    </row>
    <row r="32" spans="1:26" x14ac:dyDescent="0.3">
      <c r="A32" s="28"/>
      <c r="B32" s="87" t="s">
        <v>96</v>
      </c>
      <c r="C32" s="88">
        <f>SUM(C28:C31)</f>
        <v>14.959999999999999</v>
      </c>
      <c r="D32" s="89"/>
      <c r="E32" s="90">
        <f>SUM(E28:E31)</f>
        <v>12.66</v>
      </c>
      <c r="F32" s="91">
        <f>SUM(F28:F31)</f>
        <v>0.84625668449197855</v>
      </c>
      <c r="G32" s="203"/>
      <c r="H32" s="28"/>
      <c r="K32" s="39"/>
      <c r="L32" s="39"/>
      <c r="M32" s="9"/>
    </row>
    <row r="33" spans="1:13" x14ac:dyDescent="0.3">
      <c r="A33" s="28"/>
      <c r="B33" s="28"/>
      <c r="C33" s="72"/>
      <c r="D33" s="73"/>
      <c r="E33" s="74"/>
      <c r="F33" s="73"/>
      <c r="G33" s="28"/>
      <c r="H33" s="28"/>
      <c r="K33" s="39"/>
      <c r="L33" s="39"/>
      <c r="M33" s="9"/>
    </row>
    <row r="34" spans="1:13" x14ac:dyDescent="0.3">
      <c r="A34" s="28"/>
      <c r="B34" s="97" t="s">
        <v>101</v>
      </c>
      <c r="C34" s="98">
        <f>SUM(C26,C32)</f>
        <v>17.259999999999998</v>
      </c>
      <c r="D34" s="99"/>
      <c r="E34" s="100">
        <f>SUM(E26,E32)</f>
        <v>14.96</v>
      </c>
      <c r="F34" s="101">
        <f>SUM(F26,F32)</f>
        <v>0.99999999999999989</v>
      </c>
      <c r="G34" s="28"/>
      <c r="H34" s="28"/>
      <c r="K34" s="39"/>
      <c r="L34" s="39"/>
      <c r="M34" s="9"/>
    </row>
    <row r="35" spans="1:13" x14ac:dyDescent="0.3">
      <c r="A35" s="28"/>
      <c r="B35" s="79"/>
      <c r="C35" s="80"/>
      <c r="D35" s="81"/>
      <c r="E35" s="80"/>
      <c r="F35" s="81"/>
      <c r="G35" s="28"/>
      <c r="H35" s="28"/>
      <c r="K35" s="39"/>
      <c r="L35" s="39"/>
      <c r="M35" s="9"/>
    </row>
    <row r="36" spans="1:13" x14ac:dyDescent="0.3">
      <c r="A36" s="28"/>
      <c r="B36" s="97" t="s">
        <v>109</v>
      </c>
      <c r="C36" s="98"/>
      <c r="D36" s="99"/>
      <c r="E36" s="100">
        <f>+E34-E18</f>
        <v>9.9999999999944578E-4</v>
      </c>
      <c r="F36" s="102"/>
      <c r="G36" s="28"/>
      <c r="H36" s="28"/>
      <c r="K36" s="39"/>
      <c r="L36" s="39"/>
      <c r="M36" s="9"/>
    </row>
    <row r="37" spans="1:13" x14ac:dyDescent="0.3">
      <c r="A37" s="28"/>
      <c r="B37" s="28"/>
      <c r="C37" s="72"/>
      <c r="D37" s="73"/>
      <c r="E37" s="74"/>
      <c r="F37" s="73"/>
      <c r="G37" s="28"/>
      <c r="H37" s="28"/>
      <c r="K37" s="39"/>
      <c r="L37" s="39"/>
      <c r="M37" s="9"/>
    </row>
    <row r="38" spans="1:13" x14ac:dyDescent="0.3">
      <c r="A38" s="28"/>
      <c r="B38" s="97" t="s">
        <v>114</v>
      </c>
      <c r="C38" s="204">
        <f>C26</f>
        <v>2.2999999999999998</v>
      </c>
      <c r="D38" s="99"/>
      <c r="E38" s="205">
        <f>E26</f>
        <v>2.2999999999999998</v>
      </c>
      <c r="F38" s="102"/>
      <c r="G38" s="10" t="s">
        <v>115</v>
      </c>
      <c r="H38" s="28"/>
      <c r="K38" s="39"/>
      <c r="L38" s="39"/>
      <c r="M38" s="9"/>
    </row>
    <row r="39" spans="1:13" x14ac:dyDescent="0.3">
      <c r="A39" s="28"/>
      <c r="B39" s="103"/>
      <c r="C39" s="104"/>
      <c r="D39" s="105"/>
      <c r="E39" s="106"/>
      <c r="F39" s="105"/>
      <c r="G39" s="28"/>
      <c r="H39" s="28"/>
      <c r="K39" s="39"/>
      <c r="L39" s="39"/>
      <c r="M39" s="9"/>
    </row>
    <row r="40" spans="1:13" x14ac:dyDescent="0.3">
      <c r="A40" s="28"/>
      <c r="B40" s="97" t="s">
        <v>120</v>
      </c>
      <c r="C40" s="206">
        <f>C38-C18</f>
        <v>-17.7</v>
      </c>
      <c r="D40" s="107"/>
      <c r="E40" s="207">
        <f>E38-E18</f>
        <v>-12.659000000000002</v>
      </c>
      <c r="F40" s="108"/>
      <c r="G40" s="10" t="s">
        <v>121</v>
      </c>
      <c r="H40" s="28"/>
      <c r="K40" s="39"/>
      <c r="L40" s="39"/>
      <c r="M40" s="9"/>
    </row>
    <row r="41" spans="1:13" x14ac:dyDescent="0.3">
      <c r="A41" s="28"/>
      <c r="B41" s="28"/>
      <c r="C41" s="72"/>
      <c r="D41" s="73"/>
      <c r="E41" s="74"/>
      <c r="F41" s="73"/>
      <c r="G41" s="28"/>
      <c r="H41" s="28"/>
      <c r="K41" s="39"/>
      <c r="L41" s="39"/>
      <c r="M41" s="9"/>
    </row>
    <row r="42" spans="1:13" x14ac:dyDescent="0.3">
      <c r="A42" s="28"/>
      <c r="B42" s="28"/>
      <c r="C42" s="72"/>
      <c r="D42" s="73"/>
      <c r="E42" s="74"/>
      <c r="F42" s="73"/>
      <c r="G42" s="28"/>
      <c r="H42" s="28"/>
      <c r="K42" s="39"/>
      <c r="L42" s="39"/>
      <c r="M42" s="9"/>
    </row>
    <row r="43" spans="1:13" x14ac:dyDescent="0.3">
      <c r="A43" s="28"/>
      <c r="B43" s="109" t="s">
        <v>130</v>
      </c>
      <c r="C43" s="110"/>
      <c r="D43" s="111"/>
      <c r="E43" s="112">
        <f>IFERROR(IF(CCG_CODE="","",VLOOKUP(CCG_CODE,CCG_DATA,6,FALSE)),"")</f>
        <v>5.3010389199999626</v>
      </c>
      <c r="F43" s="113"/>
      <c r="G43" s="114"/>
      <c r="H43" s="28"/>
      <c r="K43" s="39"/>
      <c r="L43" s="39"/>
      <c r="M43" s="9"/>
    </row>
    <row r="44" spans="1:13" x14ac:dyDescent="0.3">
      <c r="A44" s="28"/>
      <c r="B44" s="115" t="s">
        <v>133</v>
      </c>
      <c r="C44" s="116"/>
      <c r="D44" s="117"/>
      <c r="E44" s="118">
        <f>IFERROR(E43+E36,"")</f>
        <v>5.302038919999962</v>
      </c>
      <c r="F44" s="119"/>
      <c r="G44" s="50"/>
      <c r="H44" s="28"/>
      <c r="K44" s="39"/>
      <c r="L44" s="39"/>
      <c r="M44" s="9"/>
    </row>
    <row r="45" spans="1:13" x14ac:dyDescent="0.3">
      <c r="A45" s="28"/>
      <c r="B45" s="28"/>
      <c r="C45" s="35"/>
      <c r="D45" s="28"/>
      <c r="E45" s="36"/>
      <c r="F45" s="28"/>
      <c r="G45" s="28"/>
      <c r="H45" s="28"/>
      <c r="K45" s="39"/>
      <c r="L45" s="39"/>
      <c r="M45" s="9"/>
    </row>
    <row r="46" spans="1:13" x14ac:dyDescent="0.3">
      <c r="A46" s="28"/>
      <c r="B46" s="46" t="s">
        <v>138</v>
      </c>
      <c r="C46" s="35"/>
      <c r="D46" s="28"/>
      <c r="E46" s="36"/>
      <c r="F46" s="28"/>
      <c r="G46" s="28"/>
      <c r="H46" s="28"/>
      <c r="K46" s="39"/>
      <c r="L46" s="39"/>
      <c r="M46" s="9"/>
    </row>
    <row r="47" spans="1:13" x14ac:dyDescent="0.3">
      <c r="A47" s="28"/>
      <c r="B47" s="46" t="s">
        <v>552</v>
      </c>
      <c r="C47" s="35"/>
      <c r="D47" s="28"/>
      <c r="E47" s="36"/>
      <c r="F47" s="28"/>
      <c r="G47" s="28"/>
      <c r="H47" s="28"/>
      <c r="K47" s="39"/>
      <c r="L47" s="39"/>
      <c r="M47" s="9"/>
    </row>
    <row r="48" spans="1:13" x14ac:dyDescent="0.3">
      <c r="A48" s="28"/>
      <c r="B48" s="46" t="s">
        <v>630</v>
      </c>
      <c r="C48" s="35"/>
      <c r="D48" s="28"/>
      <c r="E48" s="36"/>
      <c r="F48" s="28"/>
      <c r="G48" s="28"/>
      <c r="H48" s="28"/>
      <c r="K48" s="39"/>
      <c r="L48" s="39"/>
      <c r="M48" s="9"/>
    </row>
    <row r="49" spans="1:13" x14ac:dyDescent="0.3">
      <c r="A49" s="28"/>
      <c r="B49" s="46" t="s">
        <v>145</v>
      </c>
      <c r="C49" s="35"/>
      <c r="D49" s="28"/>
      <c r="E49" s="36"/>
      <c r="F49" s="28"/>
      <c r="G49" s="28"/>
      <c r="H49" s="28"/>
      <c r="K49" s="39"/>
      <c r="L49" s="39"/>
      <c r="M49" s="9"/>
    </row>
    <row r="50" spans="1:13" x14ac:dyDescent="0.3">
      <c r="A50" s="28"/>
      <c r="B50" s="46" t="s">
        <v>150</v>
      </c>
      <c r="C50" s="35"/>
      <c r="D50" s="28"/>
      <c r="E50" s="36"/>
      <c r="F50" s="28"/>
      <c r="G50" s="28"/>
      <c r="H50" s="28"/>
      <c r="K50" s="39"/>
      <c r="L50" s="39"/>
      <c r="M50" s="9"/>
    </row>
    <row r="51" spans="1:13" x14ac:dyDescent="0.3">
      <c r="A51" s="28"/>
      <c r="B51" s="46" t="s">
        <v>608</v>
      </c>
      <c r="C51" s="35"/>
      <c r="D51" s="28"/>
      <c r="E51" s="36"/>
      <c r="F51" s="28"/>
      <c r="G51" s="28"/>
      <c r="H51" s="28"/>
      <c r="K51" s="39"/>
      <c r="L51" s="39"/>
      <c r="M51" s="9"/>
    </row>
    <row r="52" spans="1:13" x14ac:dyDescent="0.3">
      <c r="A52" s="9"/>
      <c r="B52" s="9"/>
      <c r="C52" s="120"/>
      <c r="D52" s="9"/>
      <c r="E52" s="121"/>
      <c r="F52" s="9"/>
      <c r="G52" s="9"/>
      <c r="K52" s="39"/>
      <c r="L52" s="39"/>
      <c r="M52" s="9"/>
    </row>
    <row r="53" spans="1:13" x14ac:dyDescent="0.3">
      <c r="A53" s="9"/>
      <c r="B53" s="9"/>
      <c r="C53" s="120"/>
      <c r="D53" s="9"/>
      <c r="E53" s="121"/>
      <c r="F53" s="9"/>
      <c r="G53" s="9"/>
      <c r="K53" s="39"/>
      <c r="L53" s="39"/>
      <c r="M53" s="9"/>
    </row>
    <row r="54" spans="1:13" x14ac:dyDescent="0.3">
      <c r="A54" s="9"/>
      <c r="B54" s="9"/>
      <c r="C54" s="120"/>
      <c r="D54" s="9"/>
      <c r="E54" s="121"/>
      <c r="F54" s="9"/>
      <c r="G54" s="9"/>
      <c r="K54" s="39"/>
      <c r="L54" s="39"/>
      <c r="M54" s="9"/>
    </row>
    <row r="55" spans="1:13" x14ac:dyDescent="0.3">
      <c r="A55" s="9"/>
      <c r="B55" s="9"/>
      <c r="C55" s="120"/>
      <c r="D55" s="9"/>
      <c r="E55" s="121"/>
      <c r="F55" s="9"/>
      <c r="G55" s="9"/>
      <c r="K55" s="39"/>
      <c r="L55" s="39"/>
      <c r="M55" s="9"/>
    </row>
    <row r="56" spans="1:13" x14ac:dyDescent="0.3">
      <c r="A56" s="9"/>
      <c r="B56" s="9"/>
      <c r="C56" s="120"/>
      <c r="D56" s="9"/>
      <c r="E56" s="121"/>
      <c r="F56" s="9"/>
      <c r="G56" s="9"/>
      <c r="K56" s="39"/>
      <c r="L56" s="39"/>
      <c r="M56" s="9"/>
    </row>
    <row r="57" spans="1:13" x14ac:dyDescent="0.3">
      <c r="A57" s="9"/>
      <c r="B57" s="9"/>
      <c r="C57" s="120"/>
      <c r="D57" s="9"/>
      <c r="E57" s="121"/>
      <c r="F57" s="9"/>
      <c r="G57" s="9"/>
      <c r="K57" s="39"/>
      <c r="L57" s="39"/>
      <c r="M57" s="9"/>
    </row>
    <row r="58" spans="1:13" x14ac:dyDescent="0.3">
      <c r="A58" s="9"/>
      <c r="B58" s="9"/>
      <c r="C58" s="120"/>
      <c r="D58" s="9"/>
      <c r="E58" s="121"/>
      <c r="F58" s="9"/>
      <c r="G58" s="9"/>
      <c r="K58" s="39"/>
      <c r="L58" s="39"/>
      <c r="M58" s="9"/>
    </row>
    <row r="59" spans="1:13" x14ac:dyDescent="0.3">
      <c r="A59" s="9"/>
      <c r="B59" s="9"/>
      <c r="C59" s="120"/>
      <c r="D59" s="9"/>
      <c r="E59" s="121"/>
      <c r="F59" s="9"/>
      <c r="G59" s="9"/>
      <c r="K59" s="39"/>
      <c r="L59" s="39"/>
      <c r="M59" s="9"/>
    </row>
    <row r="60" spans="1:13" x14ac:dyDescent="0.3">
      <c r="A60" s="9"/>
      <c r="B60" s="9"/>
      <c r="C60" s="120"/>
      <c r="D60" s="9"/>
      <c r="E60" s="121"/>
      <c r="F60" s="9"/>
      <c r="G60" s="9"/>
      <c r="K60" s="39"/>
      <c r="L60" s="39"/>
      <c r="M60" s="9"/>
    </row>
    <row r="61" spans="1:13" x14ac:dyDescent="0.3">
      <c r="A61" s="9"/>
      <c r="B61" s="9"/>
      <c r="C61" s="120"/>
      <c r="D61" s="9"/>
      <c r="E61" s="121"/>
      <c r="F61" s="9"/>
      <c r="G61" s="9"/>
      <c r="K61" s="39"/>
      <c r="L61" s="39"/>
      <c r="M61" s="9"/>
    </row>
    <row r="62" spans="1:13" x14ac:dyDescent="0.3">
      <c r="A62" s="9"/>
      <c r="B62" s="9"/>
      <c r="C62" s="120"/>
      <c r="D62" s="9"/>
      <c r="E62" s="121"/>
      <c r="F62" s="9"/>
      <c r="G62" s="9"/>
      <c r="K62" s="39"/>
      <c r="L62" s="39"/>
      <c r="M62" s="9"/>
    </row>
    <row r="63" spans="1:13" x14ac:dyDescent="0.3">
      <c r="A63" s="9"/>
      <c r="B63" s="9"/>
      <c r="C63" s="120"/>
      <c r="D63" s="9"/>
      <c r="E63" s="121"/>
      <c r="F63" s="9"/>
      <c r="G63" s="9"/>
      <c r="K63" s="39"/>
      <c r="L63" s="39"/>
      <c r="M63" s="9"/>
    </row>
    <row r="64" spans="1:13" x14ac:dyDescent="0.3">
      <c r="A64" s="9"/>
      <c r="B64" s="9"/>
      <c r="C64" s="120"/>
      <c r="D64" s="9"/>
      <c r="E64" s="121"/>
      <c r="F64" s="9"/>
      <c r="G64" s="9"/>
      <c r="K64" s="39"/>
      <c r="L64" s="39"/>
      <c r="M64" s="9"/>
    </row>
    <row r="65" spans="1:13" x14ac:dyDescent="0.3">
      <c r="A65" s="9"/>
      <c r="B65" s="9"/>
      <c r="C65" s="120"/>
      <c r="D65" s="9"/>
      <c r="E65" s="121"/>
      <c r="F65" s="9"/>
      <c r="G65" s="9"/>
      <c r="K65" s="39"/>
      <c r="L65" s="39"/>
      <c r="M65" s="9"/>
    </row>
    <row r="66" spans="1:13" x14ac:dyDescent="0.3">
      <c r="A66" s="9"/>
      <c r="B66" s="9"/>
      <c r="C66" s="120"/>
      <c r="D66" s="9"/>
      <c r="E66" s="121"/>
      <c r="F66" s="9"/>
      <c r="G66" s="9"/>
      <c r="K66" s="39"/>
      <c r="L66" s="39"/>
      <c r="M66" s="9"/>
    </row>
    <row r="67" spans="1:13" x14ac:dyDescent="0.3">
      <c r="A67" s="9"/>
      <c r="B67" s="9"/>
      <c r="C67" s="120"/>
      <c r="D67" s="9"/>
      <c r="E67" s="121"/>
      <c r="F67" s="9"/>
      <c r="G67" s="9"/>
      <c r="K67" s="39"/>
      <c r="L67" s="39"/>
      <c r="M67" s="9"/>
    </row>
    <row r="68" spans="1:13" x14ac:dyDescent="0.3">
      <c r="A68" s="9"/>
      <c r="B68" s="9"/>
      <c r="C68" s="120"/>
      <c r="D68" s="9"/>
      <c r="E68" s="121"/>
      <c r="F68" s="9"/>
      <c r="G68" s="9"/>
      <c r="K68" s="39"/>
      <c r="L68" s="39"/>
      <c r="M68" s="9"/>
    </row>
    <row r="69" spans="1:13" x14ac:dyDescent="0.3">
      <c r="A69" s="9"/>
      <c r="B69" s="9"/>
      <c r="C69" s="120"/>
      <c r="D69" s="9"/>
      <c r="E69" s="121"/>
      <c r="F69" s="9"/>
      <c r="G69" s="9"/>
      <c r="K69" s="39"/>
      <c r="L69" s="39"/>
      <c r="M69" s="9"/>
    </row>
    <row r="70" spans="1:13" x14ac:dyDescent="0.3">
      <c r="A70" s="9"/>
      <c r="B70" s="9"/>
      <c r="C70" s="120"/>
      <c r="D70" s="9"/>
      <c r="E70" s="121"/>
      <c r="F70" s="9"/>
      <c r="G70" s="9"/>
      <c r="K70" s="39"/>
      <c r="L70" s="39"/>
      <c r="M70" s="9"/>
    </row>
    <row r="71" spans="1:13" x14ac:dyDescent="0.3">
      <c r="A71" s="9"/>
      <c r="B71" s="9"/>
      <c r="C71" s="120"/>
      <c r="D71" s="9"/>
      <c r="E71" s="121"/>
      <c r="F71" s="9"/>
      <c r="G71" s="9"/>
      <c r="K71" s="39"/>
      <c r="L71" s="39"/>
      <c r="M71" s="9"/>
    </row>
    <row r="72" spans="1:13" x14ac:dyDescent="0.3">
      <c r="A72" s="9"/>
      <c r="B72" s="9"/>
      <c r="C72" s="120"/>
      <c r="D72" s="9"/>
      <c r="E72" s="121"/>
      <c r="F72" s="9"/>
      <c r="G72" s="9"/>
      <c r="K72" s="39"/>
      <c r="L72" s="39"/>
      <c r="M72" s="9"/>
    </row>
    <row r="73" spans="1:13" x14ac:dyDescent="0.3">
      <c r="A73" s="9"/>
      <c r="B73" s="9"/>
      <c r="C73" s="120"/>
      <c r="D73" s="9"/>
      <c r="E73" s="121"/>
      <c r="F73" s="9"/>
      <c r="G73" s="9"/>
      <c r="K73" s="39"/>
      <c r="L73" s="39"/>
      <c r="M73" s="9"/>
    </row>
    <row r="74" spans="1:13" x14ac:dyDescent="0.3">
      <c r="A74" s="9"/>
      <c r="B74" s="9"/>
      <c r="C74" s="120"/>
      <c r="D74" s="9"/>
      <c r="E74" s="121"/>
      <c r="F74" s="9"/>
      <c r="G74" s="9"/>
      <c r="K74" s="39"/>
      <c r="L74" s="39"/>
      <c r="M74" s="9"/>
    </row>
    <row r="75" spans="1:13" x14ac:dyDescent="0.3">
      <c r="A75" s="9"/>
      <c r="B75" s="9"/>
      <c r="C75" s="120"/>
      <c r="D75" s="9"/>
      <c r="E75" s="121"/>
      <c r="F75" s="9"/>
      <c r="G75" s="9"/>
      <c r="K75" s="39"/>
      <c r="L75" s="39"/>
      <c r="M75" s="9"/>
    </row>
    <row r="76" spans="1:13" x14ac:dyDescent="0.3">
      <c r="A76" s="9"/>
      <c r="B76" s="9"/>
      <c r="C76" s="120"/>
      <c r="D76" s="9"/>
      <c r="E76" s="121"/>
      <c r="F76" s="9"/>
      <c r="G76" s="9"/>
      <c r="K76" s="39"/>
      <c r="L76" s="39"/>
      <c r="M76" s="9"/>
    </row>
    <row r="77" spans="1:13" x14ac:dyDescent="0.3">
      <c r="A77" s="9"/>
      <c r="B77" s="9"/>
      <c r="C77" s="120"/>
      <c r="D77" s="9"/>
      <c r="E77" s="121"/>
      <c r="F77" s="9"/>
      <c r="G77" s="9"/>
      <c r="K77" s="39"/>
      <c r="L77" s="39"/>
      <c r="M77" s="9"/>
    </row>
    <row r="78" spans="1:13" x14ac:dyDescent="0.3">
      <c r="A78" s="9"/>
      <c r="B78" s="9"/>
      <c r="C78" s="120"/>
      <c r="D78" s="9"/>
      <c r="E78" s="121"/>
      <c r="F78" s="9"/>
      <c r="G78" s="9"/>
      <c r="K78" s="39"/>
      <c r="L78" s="39"/>
      <c r="M78" s="9"/>
    </row>
    <row r="79" spans="1:13" x14ac:dyDescent="0.3">
      <c r="A79" s="9"/>
      <c r="B79" s="9"/>
      <c r="C79" s="120"/>
      <c r="D79" s="9"/>
      <c r="E79" s="121"/>
      <c r="F79" s="9"/>
      <c r="G79" s="9"/>
      <c r="K79" s="39"/>
      <c r="L79" s="39"/>
      <c r="M79" s="9"/>
    </row>
    <row r="80" spans="1:13" x14ac:dyDescent="0.3">
      <c r="A80" s="9"/>
      <c r="B80" s="9"/>
      <c r="C80" s="120"/>
      <c r="D80" s="9"/>
      <c r="E80" s="121"/>
      <c r="F80" s="9"/>
      <c r="G80" s="9"/>
      <c r="K80" s="39"/>
      <c r="L80" s="39"/>
      <c r="M80" s="9"/>
    </row>
    <row r="81" spans="1:13" x14ac:dyDescent="0.3">
      <c r="A81" s="9"/>
      <c r="B81" s="9"/>
      <c r="C81" s="120"/>
      <c r="D81" s="9"/>
      <c r="E81" s="121"/>
      <c r="F81" s="9"/>
      <c r="G81" s="9"/>
      <c r="K81" s="39"/>
      <c r="L81" s="39"/>
      <c r="M81" s="9"/>
    </row>
    <row r="82" spans="1:13" x14ac:dyDescent="0.3">
      <c r="A82" s="9"/>
      <c r="B82" s="9"/>
      <c r="C82" s="120"/>
      <c r="D82" s="9"/>
      <c r="E82" s="121"/>
      <c r="F82" s="9"/>
      <c r="G82" s="9"/>
      <c r="K82" s="39"/>
      <c r="L82" s="39"/>
      <c r="M82" s="9"/>
    </row>
    <row r="83" spans="1:13" x14ac:dyDescent="0.3">
      <c r="A83" s="9"/>
      <c r="B83" s="9"/>
      <c r="C83" s="120"/>
      <c r="D83" s="9"/>
      <c r="E83" s="121"/>
      <c r="F83" s="9"/>
      <c r="G83" s="9"/>
      <c r="K83" s="39"/>
      <c r="L83" s="39"/>
      <c r="M83" s="9"/>
    </row>
    <row r="84" spans="1:13" x14ac:dyDescent="0.3">
      <c r="A84" s="9"/>
      <c r="B84" s="9"/>
      <c r="C84" s="120"/>
      <c r="D84" s="9"/>
      <c r="E84" s="121"/>
      <c r="F84" s="9"/>
      <c r="G84" s="9"/>
      <c r="K84" s="39"/>
      <c r="L84" s="39"/>
      <c r="M84" s="9"/>
    </row>
    <row r="85" spans="1:13" x14ac:dyDescent="0.3">
      <c r="A85" s="9"/>
      <c r="B85" s="9"/>
      <c r="C85" s="120"/>
      <c r="D85" s="9"/>
      <c r="E85" s="121"/>
      <c r="F85" s="9"/>
      <c r="G85" s="9"/>
      <c r="K85" s="39"/>
      <c r="L85" s="39"/>
      <c r="M85" s="9"/>
    </row>
    <row r="86" spans="1:13" x14ac:dyDescent="0.3">
      <c r="A86" s="9"/>
      <c r="B86" s="9"/>
      <c r="C86" s="120"/>
      <c r="D86" s="9"/>
      <c r="E86" s="121"/>
      <c r="F86" s="9"/>
      <c r="G86" s="9"/>
      <c r="K86" s="39"/>
      <c r="L86" s="39"/>
      <c r="M86" s="9"/>
    </row>
    <row r="87" spans="1:13" x14ac:dyDescent="0.3">
      <c r="A87" s="9"/>
      <c r="B87" s="9"/>
      <c r="C87" s="120"/>
      <c r="D87" s="9"/>
      <c r="E87" s="121"/>
      <c r="F87" s="9"/>
      <c r="G87" s="9"/>
      <c r="K87" s="39"/>
      <c r="L87" s="39"/>
      <c r="M87" s="9"/>
    </row>
    <row r="88" spans="1:13" x14ac:dyDescent="0.3">
      <c r="A88" s="9"/>
      <c r="B88" s="9"/>
      <c r="C88" s="120"/>
      <c r="D88" s="9"/>
      <c r="E88" s="121"/>
      <c r="F88" s="9"/>
      <c r="G88" s="9"/>
      <c r="K88" s="39"/>
      <c r="L88" s="39"/>
      <c r="M88" s="9"/>
    </row>
    <row r="89" spans="1:13" x14ac:dyDescent="0.3">
      <c r="A89" s="9"/>
      <c r="B89" s="9"/>
      <c r="C89" s="120"/>
      <c r="D89" s="9"/>
      <c r="E89" s="121"/>
      <c r="F89" s="9"/>
      <c r="G89" s="9"/>
      <c r="K89" s="39"/>
      <c r="L89" s="39"/>
      <c r="M89" s="9"/>
    </row>
    <row r="90" spans="1:13" x14ac:dyDescent="0.3">
      <c r="A90" s="9"/>
      <c r="B90" s="9"/>
      <c r="C90" s="120"/>
      <c r="D90" s="9"/>
      <c r="E90" s="121"/>
      <c r="F90" s="9"/>
      <c r="G90" s="9"/>
      <c r="K90" s="39"/>
      <c r="L90" s="39"/>
      <c r="M90" s="9"/>
    </row>
    <row r="91" spans="1:13" x14ac:dyDescent="0.3">
      <c r="A91" s="9"/>
      <c r="B91" s="9"/>
      <c r="C91" s="120"/>
      <c r="D91" s="9"/>
      <c r="E91" s="121"/>
      <c r="F91" s="9"/>
      <c r="G91" s="9"/>
      <c r="K91" s="39"/>
      <c r="L91" s="39"/>
      <c r="M91" s="9"/>
    </row>
    <row r="92" spans="1:13" x14ac:dyDescent="0.3">
      <c r="A92" s="9"/>
      <c r="B92" s="9"/>
      <c r="C92" s="120"/>
      <c r="D92" s="9"/>
      <c r="E92" s="121"/>
      <c r="F92" s="9"/>
      <c r="G92" s="9"/>
      <c r="K92" s="39"/>
      <c r="L92" s="39"/>
      <c r="M92" s="9"/>
    </row>
    <row r="93" spans="1:13" x14ac:dyDescent="0.3">
      <c r="A93" s="9"/>
      <c r="B93" s="9"/>
      <c r="C93" s="120"/>
      <c r="D93" s="9"/>
      <c r="E93" s="121"/>
      <c r="F93" s="9"/>
      <c r="G93" s="9"/>
      <c r="K93" s="39"/>
      <c r="L93" s="39"/>
      <c r="M93" s="9"/>
    </row>
    <row r="94" spans="1:13" x14ac:dyDescent="0.3">
      <c r="A94" s="9"/>
      <c r="B94" s="9"/>
      <c r="C94" s="120"/>
      <c r="D94" s="9"/>
      <c r="E94" s="121"/>
      <c r="F94" s="9"/>
      <c r="G94" s="9"/>
      <c r="K94" s="39"/>
      <c r="L94" s="39"/>
      <c r="M94" s="9"/>
    </row>
    <row r="95" spans="1:13" x14ac:dyDescent="0.3">
      <c r="A95" s="9"/>
      <c r="B95" s="9"/>
      <c r="C95" s="120"/>
      <c r="D95" s="9"/>
      <c r="E95" s="121"/>
      <c r="F95" s="9"/>
      <c r="G95" s="9"/>
      <c r="K95" s="39"/>
      <c r="L95" s="39"/>
      <c r="M95" s="9"/>
    </row>
    <row r="96" spans="1:13" x14ac:dyDescent="0.3">
      <c r="A96" s="9"/>
      <c r="B96" s="9"/>
      <c r="C96" s="120"/>
      <c r="D96" s="9"/>
      <c r="E96" s="121"/>
      <c r="F96" s="9"/>
      <c r="G96" s="9"/>
      <c r="K96" s="39"/>
      <c r="L96" s="39"/>
      <c r="M96" s="9"/>
    </row>
    <row r="97" spans="1:13" x14ac:dyDescent="0.3">
      <c r="A97" s="9"/>
      <c r="B97" s="9"/>
      <c r="C97" s="120"/>
      <c r="D97" s="9"/>
      <c r="E97" s="121"/>
      <c r="F97" s="9"/>
      <c r="G97" s="9"/>
      <c r="K97" s="39"/>
      <c r="L97" s="39"/>
      <c r="M97" s="9"/>
    </row>
    <row r="98" spans="1:13" x14ac:dyDescent="0.3">
      <c r="A98" s="9"/>
      <c r="B98" s="9"/>
      <c r="C98" s="120"/>
      <c r="D98" s="9"/>
      <c r="E98" s="121"/>
      <c r="F98" s="9"/>
      <c r="G98" s="9"/>
      <c r="K98" s="39"/>
      <c r="L98" s="39"/>
      <c r="M98" s="9"/>
    </row>
    <row r="99" spans="1:13" x14ac:dyDescent="0.3">
      <c r="A99" s="9"/>
      <c r="B99" s="9"/>
      <c r="C99" s="120"/>
      <c r="D99" s="9"/>
      <c r="E99" s="121"/>
      <c r="F99" s="9"/>
      <c r="G99" s="9"/>
      <c r="K99" s="39"/>
      <c r="L99" s="39"/>
      <c r="M99" s="9"/>
    </row>
    <row r="100" spans="1:13" x14ac:dyDescent="0.3">
      <c r="A100" s="9"/>
      <c r="B100" s="9"/>
      <c r="C100" s="120"/>
      <c r="D100" s="9"/>
      <c r="E100" s="121"/>
      <c r="F100" s="9"/>
      <c r="G100" s="9"/>
      <c r="K100" s="39"/>
      <c r="L100" s="39"/>
      <c r="M100" s="9"/>
    </row>
    <row r="101" spans="1:13" x14ac:dyDescent="0.3">
      <c r="A101" s="9"/>
      <c r="B101" s="9"/>
      <c r="C101" s="120"/>
      <c r="D101" s="9"/>
      <c r="E101" s="121"/>
      <c r="F101" s="9"/>
      <c r="G101" s="9"/>
      <c r="K101" s="39"/>
      <c r="L101" s="39"/>
      <c r="M101" s="9"/>
    </row>
    <row r="102" spans="1:13" x14ac:dyDescent="0.3">
      <c r="K102" s="39"/>
      <c r="L102" s="39"/>
      <c r="M102" s="9"/>
    </row>
    <row r="103" spans="1:13" x14ac:dyDescent="0.3">
      <c r="K103" s="39"/>
      <c r="L103" s="39"/>
      <c r="M103" s="9"/>
    </row>
    <row r="104" spans="1:13" x14ac:dyDescent="0.3">
      <c r="K104" s="39"/>
      <c r="L104" s="39"/>
      <c r="M104" s="9"/>
    </row>
    <row r="105" spans="1:13" x14ac:dyDescent="0.3">
      <c r="K105" s="39"/>
      <c r="L105" s="39"/>
      <c r="M105" s="9"/>
    </row>
    <row r="106" spans="1:13" x14ac:dyDescent="0.3">
      <c r="K106" s="39"/>
      <c r="L106" s="39"/>
      <c r="M106" s="9"/>
    </row>
    <row r="107" spans="1:13" x14ac:dyDescent="0.3">
      <c r="K107" s="39"/>
      <c r="L107" s="39"/>
      <c r="M107" s="9"/>
    </row>
    <row r="108" spans="1:13" x14ac:dyDescent="0.3">
      <c r="K108" s="39"/>
      <c r="L108" s="39"/>
      <c r="M108" s="9"/>
    </row>
    <row r="109" spans="1:13" x14ac:dyDescent="0.3">
      <c r="K109" s="39"/>
      <c r="L109" s="39"/>
      <c r="M109" s="9"/>
    </row>
    <row r="110" spans="1:13" x14ac:dyDescent="0.3">
      <c r="K110" s="39"/>
      <c r="L110" s="39"/>
      <c r="M110" s="9"/>
    </row>
    <row r="111" spans="1:13" x14ac:dyDescent="0.3">
      <c r="K111" s="39"/>
      <c r="L111" s="39"/>
      <c r="M111" s="9"/>
    </row>
    <row r="112" spans="1:13" x14ac:dyDescent="0.3">
      <c r="K112" s="39"/>
      <c r="L112" s="39"/>
      <c r="M112" s="9"/>
    </row>
    <row r="113" spans="11:13" x14ac:dyDescent="0.3">
      <c r="K113" s="39"/>
      <c r="L113" s="39"/>
      <c r="M113" s="9"/>
    </row>
    <row r="114" spans="11:13" x14ac:dyDescent="0.3">
      <c r="K114" s="39"/>
      <c r="L114" s="39"/>
      <c r="M114" s="9"/>
    </row>
    <row r="115" spans="11:13" x14ac:dyDescent="0.3">
      <c r="K115" s="39"/>
      <c r="L115" s="39"/>
      <c r="M115" s="9"/>
    </row>
    <row r="116" spans="11:13" x14ac:dyDescent="0.3">
      <c r="K116" s="39"/>
      <c r="L116" s="39"/>
      <c r="M116" s="9"/>
    </row>
    <row r="117" spans="11:13" x14ac:dyDescent="0.3">
      <c r="K117" s="39"/>
      <c r="L117" s="39"/>
      <c r="M117" s="9"/>
    </row>
    <row r="118" spans="11:13" x14ac:dyDescent="0.3">
      <c r="K118" s="39"/>
      <c r="L118" s="39"/>
      <c r="M118" s="9"/>
    </row>
    <row r="119" spans="11:13" x14ac:dyDescent="0.3">
      <c r="K119" s="39"/>
      <c r="L119" s="39"/>
      <c r="M119" s="9"/>
    </row>
    <row r="120" spans="11:13" x14ac:dyDescent="0.3">
      <c r="K120" s="39"/>
      <c r="L120" s="39"/>
      <c r="M120" s="9"/>
    </row>
    <row r="121" spans="11:13" x14ac:dyDescent="0.3">
      <c r="K121" s="39"/>
      <c r="L121" s="39"/>
      <c r="M121" s="9"/>
    </row>
    <row r="122" spans="11:13" x14ac:dyDescent="0.3">
      <c r="K122" s="39"/>
      <c r="L122" s="39"/>
      <c r="M122" s="9"/>
    </row>
    <row r="123" spans="11:13" x14ac:dyDescent="0.3">
      <c r="K123" s="39"/>
      <c r="L123" s="39"/>
      <c r="M123" s="9"/>
    </row>
    <row r="124" spans="11:13" x14ac:dyDescent="0.3">
      <c r="K124" s="39"/>
      <c r="L124" s="39"/>
      <c r="M124" s="9"/>
    </row>
    <row r="125" spans="11:13" x14ac:dyDescent="0.3">
      <c r="K125" s="39"/>
      <c r="L125" s="39"/>
      <c r="M125" s="9"/>
    </row>
    <row r="126" spans="11:13" x14ac:dyDescent="0.3">
      <c r="K126" s="39"/>
      <c r="L126" s="39"/>
      <c r="M126" s="9"/>
    </row>
    <row r="127" spans="11:13" x14ac:dyDescent="0.3">
      <c r="K127" s="39"/>
      <c r="L127" s="39"/>
      <c r="M127" s="9"/>
    </row>
    <row r="128" spans="11:13" x14ac:dyDescent="0.3">
      <c r="K128" s="39"/>
      <c r="L128" s="39"/>
      <c r="M128" s="9"/>
    </row>
    <row r="129" spans="11:13" x14ac:dyDescent="0.3">
      <c r="K129" s="39"/>
      <c r="L129" s="39"/>
      <c r="M129" s="9"/>
    </row>
    <row r="130" spans="11:13" x14ac:dyDescent="0.3">
      <c r="K130" s="39"/>
      <c r="L130" s="39"/>
      <c r="M130" s="9"/>
    </row>
    <row r="131" spans="11:13" x14ac:dyDescent="0.3">
      <c r="K131" s="39"/>
      <c r="L131" s="39"/>
      <c r="M131" s="9"/>
    </row>
    <row r="132" spans="11:13" x14ac:dyDescent="0.3">
      <c r="K132" s="39"/>
      <c r="L132" s="39"/>
      <c r="M132" s="9"/>
    </row>
    <row r="133" spans="11:13" x14ac:dyDescent="0.3">
      <c r="K133" s="39"/>
      <c r="L133" s="39"/>
      <c r="M133" s="9"/>
    </row>
    <row r="134" spans="11:13" x14ac:dyDescent="0.3">
      <c r="K134" s="39"/>
      <c r="L134" s="39"/>
      <c r="M134" s="9"/>
    </row>
    <row r="135" spans="11:13" x14ac:dyDescent="0.3">
      <c r="K135" s="39"/>
      <c r="L135" s="39"/>
      <c r="M135" s="9"/>
    </row>
    <row r="136" spans="11:13" x14ac:dyDescent="0.3">
      <c r="K136" s="39"/>
      <c r="L136" s="39"/>
      <c r="M136" s="9"/>
    </row>
    <row r="137" spans="11:13" x14ac:dyDescent="0.3">
      <c r="K137" s="39"/>
      <c r="L137" s="39"/>
      <c r="M137" s="9"/>
    </row>
    <row r="138" spans="11:13" x14ac:dyDescent="0.3">
      <c r="K138" s="39"/>
      <c r="L138" s="39"/>
      <c r="M138" s="9"/>
    </row>
    <row r="139" spans="11:13" x14ac:dyDescent="0.3">
      <c r="K139" s="39"/>
      <c r="L139" s="39"/>
      <c r="M139" s="9"/>
    </row>
    <row r="140" spans="11:13" x14ac:dyDescent="0.3">
      <c r="K140" s="39"/>
      <c r="L140" s="39"/>
      <c r="M140" s="9"/>
    </row>
    <row r="141" spans="11:13" x14ac:dyDescent="0.3">
      <c r="K141" s="39"/>
      <c r="L141" s="39"/>
      <c r="M141" s="9"/>
    </row>
    <row r="142" spans="11:13" x14ac:dyDescent="0.3">
      <c r="K142" s="39"/>
      <c r="L142" s="39"/>
      <c r="M142" s="9"/>
    </row>
    <row r="143" spans="11:13" x14ac:dyDescent="0.3">
      <c r="K143" s="39"/>
      <c r="L143" s="39"/>
      <c r="M143" s="9"/>
    </row>
    <row r="144" spans="11:13" x14ac:dyDescent="0.3">
      <c r="K144" s="39"/>
      <c r="L144" s="39"/>
      <c r="M144" s="9"/>
    </row>
    <row r="145" spans="11:13" x14ac:dyDescent="0.3">
      <c r="K145" s="39"/>
      <c r="L145" s="39"/>
      <c r="M145" s="9"/>
    </row>
    <row r="146" spans="11:13" x14ac:dyDescent="0.3">
      <c r="K146" s="39"/>
      <c r="L146" s="39"/>
      <c r="M146" s="9"/>
    </row>
    <row r="147" spans="11:13" x14ac:dyDescent="0.3">
      <c r="K147" s="39"/>
      <c r="L147" s="39"/>
      <c r="M147" s="9"/>
    </row>
    <row r="148" spans="11:13" x14ac:dyDescent="0.3">
      <c r="K148" s="39"/>
      <c r="L148" s="39"/>
      <c r="M148" s="9"/>
    </row>
    <row r="149" spans="11:13" x14ac:dyDescent="0.3">
      <c r="K149" s="39"/>
      <c r="L149" s="39"/>
      <c r="M149" s="9"/>
    </row>
    <row r="150" spans="11:13" x14ac:dyDescent="0.3">
      <c r="K150" s="39"/>
      <c r="L150" s="39"/>
      <c r="M150" s="9"/>
    </row>
    <row r="151" spans="11:13" x14ac:dyDescent="0.3">
      <c r="K151" s="39"/>
      <c r="L151" s="39"/>
      <c r="M151" s="9"/>
    </row>
    <row r="152" spans="11:13" x14ac:dyDescent="0.3">
      <c r="K152" s="39"/>
      <c r="L152" s="39"/>
      <c r="M152" s="9"/>
    </row>
    <row r="153" spans="11:13" x14ac:dyDescent="0.3">
      <c r="K153" s="39"/>
      <c r="L153" s="39"/>
      <c r="M153" s="9"/>
    </row>
    <row r="154" spans="11:13" x14ac:dyDescent="0.3">
      <c r="K154" s="39"/>
      <c r="L154" s="39"/>
      <c r="M154" s="9"/>
    </row>
    <row r="155" spans="11:13" x14ac:dyDescent="0.3">
      <c r="K155" s="39"/>
      <c r="L155" s="39"/>
      <c r="M155" s="9"/>
    </row>
    <row r="156" spans="11:13" x14ac:dyDescent="0.3">
      <c r="K156" s="39"/>
      <c r="L156" s="39"/>
      <c r="M156" s="9"/>
    </row>
    <row r="157" spans="11:13" x14ac:dyDescent="0.3">
      <c r="K157" s="39"/>
      <c r="L157" s="39"/>
      <c r="M157" s="9"/>
    </row>
    <row r="158" spans="11:13" x14ac:dyDescent="0.3">
      <c r="K158" s="39"/>
      <c r="L158" s="39"/>
      <c r="M158" s="9"/>
    </row>
    <row r="159" spans="11:13" x14ac:dyDescent="0.3">
      <c r="K159" s="39"/>
      <c r="L159" s="39"/>
      <c r="M159" s="9"/>
    </row>
    <row r="160" spans="11:13" x14ac:dyDescent="0.3">
      <c r="K160" s="39"/>
      <c r="L160" s="39"/>
      <c r="M160" s="9"/>
    </row>
    <row r="161" spans="11:13" x14ac:dyDescent="0.3">
      <c r="K161" s="39"/>
      <c r="L161" s="39"/>
      <c r="M161" s="9"/>
    </row>
    <row r="162" spans="11:13" x14ac:dyDescent="0.3">
      <c r="K162" s="39"/>
      <c r="L162" s="39"/>
      <c r="M162" s="9"/>
    </row>
    <row r="163" spans="11:13" x14ac:dyDescent="0.3">
      <c r="K163" s="39"/>
      <c r="L163" s="39"/>
      <c r="M163" s="9"/>
    </row>
    <row r="164" spans="11:13" x14ac:dyDescent="0.3">
      <c r="K164" s="39"/>
      <c r="L164" s="39"/>
      <c r="M164" s="9"/>
    </row>
    <row r="165" spans="11:13" x14ac:dyDescent="0.3">
      <c r="K165" s="39"/>
      <c r="L165" s="39"/>
      <c r="M165" s="9"/>
    </row>
    <row r="166" spans="11:13" x14ac:dyDescent="0.3">
      <c r="K166" s="39"/>
      <c r="L166" s="39"/>
      <c r="M166" s="9"/>
    </row>
    <row r="167" spans="11:13" x14ac:dyDescent="0.3">
      <c r="K167" s="39"/>
      <c r="L167" s="39"/>
      <c r="M167" s="9"/>
    </row>
    <row r="168" spans="11:13" x14ac:dyDescent="0.3">
      <c r="K168" s="39"/>
      <c r="L168" s="39"/>
      <c r="M168" s="9"/>
    </row>
    <row r="169" spans="11:13" x14ac:dyDescent="0.3">
      <c r="K169" s="39"/>
      <c r="L169" s="39"/>
      <c r="M169" s="9"/>
    </row>
    <row r="170" spans="11:13" x14ac:dyDescent="0.3">
      <c r="K170" s="39"/>
      <c r="L170" s="39"/>
      <c r="M170" s="9"/>
    </row>
    <row r="171" spans="11:13" x14ac:dyDescent="0.3">
      <c r="K171" s="39"/>
      <c r="L171" s="39"/>
      <c r="M171" s="9"/>
    </row>
    <row r="172" spans="11:13" x14ac:dyDescent="0.3">
      <c r="K172" s="39"/>
      <c r="L172" s="39"/>
      <c r="M172" s="9"/>
    </row>
    <row r="173" spans="11:13" x14ac:dyDescent="0.3">
      <c r="K173" s="39"/>
      <c r="L173" s="39"/>
      <c r="M173" s="9"/>
    </row>
    <row r="174" spans="11:13" x14ac:dyDescent="0.3">
      <c r="K174" s="39"/>
      <c r="L174" s="39"/>
      <c r="M174" s="9"/>
    </row>
    <row r="175" spans="11:13" x14ac:dyDescent="0.3">
      <c r="K175" s="39"/>
      <c r="L175" s="39"/>
      <c r="M175" s="9"/>
    </row>
    <row r="176" spans="11:13" x14ac:dyDescent="0.3">
      <c r="K176" s="39"/>
      <c r="L176" s="39"/>
      <c r="M176" s="9"/>
    </row>
    <row r="177" spans="11:13" x14ac:dyDescent="0.3">
      <c r="K177" s="39"/>
      <c r="L177" s="39"/>
      <c r="M177" s="9"/>
    </row>
    <row r="178" spans="11:13" x14ac:dyDescent="0.3">
      <c r="K178" s="39"/>
      <c r="L178" s="39"/>
      <c r="M178" s="9"/>
    </row>
    <row r="179" spans="11:13" x14ac:dyDescent="0.3">
      <c r="K179" s="39"/>
      <c r="L179" s="39"/>
      <c r="M179" s="9"/>
    </row>
    <row r="180" spans="11:13" x14ac:dyDescent="0.3">
      <c r="K180" s="39"/>
      <c r="L180" s="39"/>
      <c r="M180" s="9"/>
    </row>
    <row r="181" spans="11:13" x14ac:dyDescent="0.3">
      <c r="K181" s="39"/>
      <c r="L181" s="39"/>
      <c r="M181" s="9"/>
    </row>
    <row r="182" spans="11:13" x14ac:dyDescent="0.3">
      <c r="K182" s="39"/>
      <c r="L182" s="39"/>
      <c r="M182" s="9"/>
    </row>
    <row r="183" spans="11:13" x14ac:dyDescent="0.3">
      <c r="K183" s="39"/>
      <c r="L183" s="39"/>
      <c r="M183" s="9"/>
    </row>
    <row r="184" spans="11:13" x14ac:dyDescent="0.3">
      <c r="K184" s="39"/>
      <c r="L184" s="39"/>
      <c r="M184" s="9"/>
    </row>
    <row r="185" spans="11:13" x14ac:dyDescent="0.3">
      <c r="K185" s="39"/>
      <c r="L185" s="39"/>
      <c r="M185" s="9"/>
    </row>
    <row r="186" spans="11:13" x14ac:dyDescent="0.3">
      <c r="K186" s="39"/>
      <c r="L186" s="39"/>
      <c r="M186" s="9"/>
    </row>
    <row r="187" spans="11:13" x14ac:dyDescent="0.3">
      <c r="K187" s="39"/>
      <c r="L187" s="39"/>
      <c r="M187" s="9"/>
    </row>
    <row r="188" spans="11:13" x14ac:dyDescent="0.3">
      <c r="K188" s="39"/>
      <c r="L188" s="39"/>
      <c r="M188" s="9"/>
    </row>
    <row r="189" spans="11:13" x14ac:dyDescent="0.3">
      <c r="K189" s="39"/>
      <c r="L189" s="39"/>
      <c r="M189" s="9"/>
    </row>
    <row r="190" spans="11:13" x14ac:dyDescent="0.3">
      <c r="K190" s="39"/>
      <c r="L190" s="39"/>
      <c r="M190" s="9"/>
    </row>
    <row r="191" spans="11:13" x14ac:dyDescent="0.3">
      <c r="K191" s="39"/>
      <c r="L191" s="39"/>
      <c r="M191" s="9"/>
    </row>
    <row r="192" spans="11:13" x14ac:dyDescent="0.3">
      <c r="K192" s="39"/>
      <c r="L192" s="39"/>
      <c r="M192" s="9"/>
    </row>
    <row r="193" spans="11:13" x14ac:dyDescent="0.3">
      <c r="K193" s="39"/>
      <c r="L193" s="39"/>
      <c r="M193" s="9"/>
    </row>
    <row r="194" spans="11:13" x14ac:dyDescent="0.3">
      <c r="K194" s="39"/>
      <c r="L194" s="39"/>
      <c r="M194" s="9"/>
    </row>
    <row r="195" spans="11:13" x14ac:dyDescent="0.3">
      <c r="K195" s="39"/>
      <c r="L195" s="39"/>
      <c r="M195" s="9"/>
    </row>
    <row r="196" spans="11:13" x14ac:dyDescent="0.3">
      <c r="K196" s="39"/>
      <c r="L196" s="39"/>
      <c r="M196" s="9"/>
    </row>
    <row r="197" spans="11:13" x14ac:dyDescent="0.3">
      <c r="K197" s="39"/>
      <c r="L197" s="39"/>
      <c r="M197" s="9"/>
    </row>
    <row r="198" spans="11:13" x14ac:dyDescent="0.3">
      <c r="K198" s="39"/>
      <c r="L198" s="39"/>
      <c r="M198" s="9"/>
    </row>
    <row r="199" spans="11:13" x14ac:dyDescent="0.3">
      <c r="K199" s="39"/>
      <c r="L199" s="39"/>
      <c r="M199" s="9"/>
    </row>
    <row r="200" spans="11:13" x14ac:dyDescent="0.3">
      <c r="K200" s="39"/>
      <c r="L200" s="39"/>
      <c r="M200" s="9"/>
    </row>
    <row r="201" spans="11:13" x14ac:dyDescent="0.3">
      <c r="K201" s="39"/>
      <c r="L201" s="39"/>
      <c r="M201" s="9"/>
    </row>
    <row r="202" spans="11:13" x14ac:dyDescent="0.3">
      <c r="K202" s="39"/>
      <c r="L202" s="39"/>
      <c r="M202" s="9"/>
    </row>
    <row r="203" spans="11:13" x14ac:dyDescent="0.3">
      <c r="K203" s="39"/>
      <c r="L203" s="39"/>
      <c r="M203" s="9"/>
    </row>
    <row r="204" spans="11:13" x14ac:dyDescent="0.3">
      <c r="K204" s="39"/>
      <c r="L204" s="39"/>
      <c r="M204" s="9"/>
    </row>
    <row r="205" spans="11:13" x14ac:dyDescent="0.3">
      <c r="K205" s="39"/>
      <c r="L205" s="39"/>
      <c r="M205" s="9"/>
    </row>
    <row r="206" spans="11:13" x14ac:dyDescent="0.3">
      <c r="K206" s="39"/>
      <c r="L206" s="39"/>
      <c r="M206" s="9"/>
    </row>
    <row r="207" spans="11:13" x14ac:dyDescent="0.3">
      <c r="K207" s="39"/>
      <c r="L207" s="39"/>
      <c r="M207" s="9"/>
    </row>
    <row r="208" spans="11:13" x14ac:dyDescent="0.3">
      <c r="K208" s="39"/>
      <c r="L208" s="39"/>
      <c r="M208" s="9"/>
    </row>
    <row r="209" spans="11:13" x14ac:dyDescent="0.3">
      <c r="K209" s="39"/>
      <c r="L209" s="39"/>
      <c r="M209" s="9"/>
    </row>
    <row r="210" spans="11:13" x14ac:dyDescent="0.3">
      <c r="K210" s="39"/>
      <c r="L210" s="39"/>
      <c r="M210" s="9"/>
    </row>
    <row r="211" spans="11:13" x14ac:dyDescent="0.3">
      <c r="K211" s="39"/>
      <c r="L211" s="39"/>
      <c r="M211" s="9"/>
    </row>
    <row r="212" spans="11:13" x14ac:dyDescent="0.3">
      <c r="K212" s="39"/>
      <c r="L212" s="39"/>
      <c r="M212" s="9"/>
    </row>
  </sheetData>
  <sheetProtection password="DABD" sheet="1" objects="1" scenarios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Footer>&amp;R&amp;F&amp;A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D25F5F6D-D61C-475A-8AE1-57227B6C80DD}">
            <xm:f>Cover!$D$5=""</xm:f>
            <x14:dxf>
              <fill>
                <patternFill>
                  <bgColor rgb="FFFF0000"/>
                </patternFill>
              </fill>
            </x14:dxf>
          </x14:cfRule>
          <xm:sqref>C3:F3</xm:sqref>
        </x14:conditionalFormatting>
        <x14:conditionalFormatting xmlns:xm="http://schemas.microsoft.com/office/excel/2006/main">
          <x14:cfRule type="expression" priority="1" id="{1D51E8BD-2AA3-4F90-A927-0397352BB8E6}">
            <xm:f>Cover!$D$14=""</xm:f>
            <x14:dxf>
              <font>
                <color theme="0"/>
              </font>
              <fill>
                <patternFill>
                  <bgColor rgb="FFFF0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C5:F5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218"/>
  <sheetViews>
    <sheetView topLeftCell="A16" workbookViewId="0">
      <selection activeCell="D18" sqref="D18"/>
    </sheetView>
  </sheetViews>
  <sheetFormatPr defaultColWidth="9.109375" defaultRowHeight="14.4" x14ac:dyDescent="0.3"/>
  <cols>
    <col min="1" max="1" width="2.6640625" style="38" customWidth="1"/>
    <col min="2" max="2" width="44.5546875" style="38" customWidth="1"/>
    <col min="3" max="4" width="10.6640625" style="38" customWidth="1"/>
    <col min="5" max="5" width="9.6640625" style="38" customWidth="1"/>
    <col min="6" max="6" width="10.6640625" style="38" customWidth="1"/>
    <col min="7" max="7" width="81.44140625" style="38" customWidth="1"/>
    <col min="8" max="10" width="9.109375" style="9"/>
    <col min="11" max="11" width="49.6640625" style="37" hidden="1" customWidth="1"/>
    <col min="12" max="12" width="9" style="37" hidden="1" customWidth="1"/>
    <col min="13" max="13" width="44" style="9" hidden="1" customWidth="1"/>
    <col min="14" max="15" width="9.109375" style="9" hidden="1" customWidth="1"/>
    <col min="16" max="26" width="9.109375" style="9"/>
    <col min="27" max="16384" width="9.109375" style="38"/>
  </cols>
  <sheetData>
    <row r="1" spans="1:26" x14ac:dyDescent="0.3">
      <c r="A1" s="34" t="str">
        <f>"NHS England Dashboard - 2013/14 Month " &amp; (Cover!$E$14)</f>
        <v>NHS England Dashboard - 2013/14 Month 04</v>
      </c>
      <c r="B1" s="124"/>
      <c r="C1" s="28"/>
      <c r="D1" s="28"/>
      <c r="E1" s="28"/>
      <c r="F1" s="28"/>
      <c r="G1" s="28"/>
      <c r="H1" s="28"/>
      <c r="I1" s="28"/>
      <c r="J1" s="28"/>
    </row>
    <row r="2" spans="1:26" x14ac:dyDescent="0.3">
      <c r="A2" s="125"/>
      <c r="B2" s="28"/>
      <c r="C2" s="28"/>
      <c r="D2" s="28"/>
      <c r="E2" s="28"/>
      <c r="F2" s="28"/>
      <c r="G2" s="28"/>
      <c r="H2" s="28"/>
      <c r="I2" s="28"/>
      <c r="J2" s="28"/>
      <c r="K2" s="39" t="s">
        <v>0</v>
      </c>
      <c r="L2" s="39" t="s">
        <v>1</v>
      </c>
      <c r="M2" s="9" t="s">
        <v>2</v>
      </c>
      <c r="N2" s="9" t="s">
        <v>3</v>
      </c>
      <c r="O2" s="9" t="s">
        <v>4</v>
      </c>
    </row>
    <row r="3" spans="1:26" ht="15.6" x14ac:dyDescent="0.3">
      <c r="A3" s="125"/>
      <c r="B3" s="40" t="s">
        <v>564</v>
      </c>
      <c r="C3" s="41" t="str">
        <f>IF(ISBLANK(Cover!$D$5),"Please select CCG on Cover sheet",Cover!$D$5)</f>
        <v>NHS North, East, West Devon CCG</v>
      </c>
      <c r="D3" s="42"/>
      <c r="E3" s="42"/>
      <c r="F3" s="43"/>
      <c r="G3" s="50"/>
      <c r="H3" s="28"/>
      <c r="I3" s="28"/>
      <c r="J3" s="28"/>
      <c r="K3" s="39"/>
      <c r="L3" s="39"/>
    </row>
    <row r="4" spans="1:26" x14ac:dyDescent="0.3">
      <c r="A4" s="125"/>
      <c r="B4" s="44" t="s">
        <v>595</v>
      </c>
      <c r="C4" s="45" t="str">
        <f>Cover!E5</f>
        <v>99P</v>
      </c>
      <c r="D4" s="46"/>
      <c r="E4" s="47"/>
      <c r="F4" s="46"/>
      <c r="G4" s="28"/>
      <c r="H4" s="28"/>
      <c r="I4" s="28"/>
      <c r="J4" s="28"/>
      <c r="K4" s="39"/>
      <c r="L4" s="39"/>
    </row>
    <row r="5" spans="1:26" x14ac:dyDescent="0.3">
      <c r="A5" s="125"/>
      <c r="B5" s="44" t="s">
        <v>569</v>
      </c>
      <c r="C5" s="48">
        <f>IF(ISBLANK(Cover!$D$14),"Please select Month on Cover sheet",Cover!$D$14)</f>
        <v>41456</v>
      </c>
      <c r="D5" s="49"/>
      <c r="E5" s="49"/>
      <c r="F5" s="49"/>
      <c r="G5" s="50"/>
      <c r="H5" s="28"/>
      <c r="I5" s="28"/>
      <c r="J5" s="28"/>
      <c r="K5" s="39"/>
      <c r="L5" s="39"/>
    </row>
    <row r="6" spans="1:26" x14ac:dyDescent="0.3">
      <c r="A6" s="125"/>
      <c r="B6" s="126"/>
      <c r="C6" s="28"/>
      <c r="D6" s="28"/>
      <c r="E6" s="28"/>
      <c r="F6" s="28"/>
      <c r="G6" s="28"/>
      <c r="H6" s="28"/>
      <c r="I6" s="28"/>
      <c r="J6" s="28"/>
      <c r="K6" s="39" t="s">
        <v>12</v>
      </c>
      <c r="L6" s="39" t="s">
        <v>13</v>
      </c>
      <c r="M6" s="9" t="s">
        <v>2</v>
      </c>
      <c r="N6" s="9" t="s">
        <v>3</v>
      </c>
      <c r="O6" s="9" t="s">
        <v>4</v>
      </c>
    </row>
    <row r="7" spans="1:26" x14ac:dyDescent="0.3">
      <c r="A7" s="28"/>
      <c r="B7" s="127" t="s">
        <v>521</v>
      </c>
      <c r="C7" s="28"/>
      <c r="D7" s="28"/>
      <c r="E7" s="28"/>
      <c r="F7" s="28"/>
      <c r="G7" s="28"/>
      <c r="H7" s="28"/>
      <c r="I7" s="28"/>
      <c r="J7" s="28"/>
      <c r="K7" s="39" t="s">
        <v>15</v>
      </c>
      <c r="L7" s="39" t="s">
        <v>16</v>
      </c>
      <c r="M7" s="9" t="s">
        <v>2</v>
      </c>
      <c r="N7" s="9" t="s">
        <v>3</v>
      </c>
      <c r="O7" s="9" t="s">
        <v>4</v>
      </c>
    </row>
    <row r="8" spans="1:26" s="133" customFormat="1" ht="36.6" x14ac:dyDescent="0.3">
      <c r="A8" s="128"/>
      <c r="B8" s="129"/>
      <c r="C8" s="130" t="s">
        <v>522</v>
      </c>
      <c r="D8" s="131" t="s">
        <v>523</v>
      </c>
      <c r="E8" s="131" t="s">
        <v>524</v>
      </c>
      <c r="F8" s="132" t="s">
        <v>525</v>
      </c>
      <c r="G8" s="132" t="s">
        <v>22</v>
      </c>
      <c r="H8" s="128"/>
      <c r="I8" s="128"/>
      <c r="J8" s="128"/>
      <c r="K8" s="39" t="s">
        <v>23</v>
      </c>
      <c r="L8" s="39" t="s">
        <v>24</v>
      </c>
      <c r="M8" s="9" t="s">
        <v>2</v>
      </c>
      <c r="N8" s="9" t="s">
        <v>3</v>
      </c>
      <c r="O8" s="9" t="s">
        <v>4</v>
      </c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x14ac:dyDescent="0.3">
      <c r="A9" s="28"/>
      <c r="B9" s="134" t="s">
        <v>526</v>
      </c>
      <c r="C9" s="135"/>
      <c r="D9" s="136"/>
      <c r="E9" s="136"/>
      <c r="F9" s="137"/>
      <c r="G9" s="138"/>
      <c r="H9" s="28"/>
      <c r="I9" s="28"/>
      <c r="J9" s="28"/>
      <c r="K9" s="39" t="s">
        <v>26</v>
      </c>
      <c r="L9" s="39" t="s">
        <v>27</v>
      </c>
      <c r="M9" s="9" t="s">
        <v>2</v>
      </c>
      <c r="N9" s="9" t="s">
        <v>3</v>
      </c>
      <c r="O9" s="9" t="s">
        <v>4</v>
      </c>
    </row>
    <row r="10" spans="1:26" x14ac:dyDescent="0.3">
      <c r="A10" s="28"/>
      <c r="B10" s="139" t="s">
        <v>570</v>
      </c>
      <c r="C10" s="140"/>
      <c r="D10" s="141"/>
      <c r="E10" s="141"/>
      <c r="F10" s="142"/>
      <c r="G10" s="200"/>
      <c r="H10" s="28"/>
      <c r="I10" s="28"/>
      <c r="J10" s="28"/>
      <c r="K10" s="39" t="s">
        <v>32</v>
      </c>
      <c r="L10" s="39" t="s">
        <v>33</v>
      </c>
      <c r="M10" s="9" t="s">
        <v>2</v>
      </c>
      <c r="N10" s="9" t="s">
        <v>3</v>
      </c>
      <c r="O10" s="9" t="s">
        <v>4</v>
      </c>
    </row>
    <row r="11" spans="1:26" x14ac:dyDescent="0.3">
      <c r="A11" s="28"/>
      <c r="B11" s="139" t="s">
        <v>571</v>
      </c>
      <c r="C11" s="225">
        <v>0</v>
      </c>
      <c r="D11" s="226">
        <v>0</v>
      </c>
      <c r="E11" s="226">
        <v>0</v>
      </c>
      <c r="F11" s="229">
        <f t="shared" ref="F11:F12" si="0">C11-SUM(D11:E11)</f>
        <v>0</v>
      </c>
      <c r="G11" s="200"/>
      <c r="H11" s="28"/>
      <c r="I11" s="28"/>
      <c r="J11" s="28"/>
      <c r="K11" s="39" t="s">
        <v>35</v>
      </c>
      <c r="L11" s="39" t="s">
        <v>36</v>
      </c>
      <c r="M11" s="9" t="s">
        <v>2</v>
      </c>
      <c r="N11" s="9" t="s">
        <v>3</v>
      </c>
      <c r="O11" s="9" t="s">
        <v>4</v>
      </c>
    </row>
    <row r="12" spans="1:26" x14ac:dyDescent="0.3">
      <c r="A12" s="28"/>
      <c r="B12" s="139" t="s">
        <v>572</v>
      </c>
      <c r="C12" s="225">
        <v>0</v>
      </c>
      <c r="D12" s="226">
        <v>0</v>
      </c>
      <c r="E12" s="226">
        <v>0</v>
      </c>
      <c r="F12" s="229">
        <f t="shared" si="0"/>
        <v>0</v>
      </c>
      <c r="G12" s="200"/>
      <c r="H12" s="28"/>
      <c r="I12" s="28"/>
      <c r="J12" s="28"/>
      <c r="K12" s="39" t="s">
        <v>38</v>
      </c>
      <c r="L12" s="39" t="s">
        <v>39</v>
      </c>
      <c r="M12" s="9" t="s">
        <v>2</v>
      </c>
      <c r="N12" s="9" t="s">
        <v>3</v>
      </c>
      <c r="O12" s="9" t="s">
        <v>4</v>
      </c>
    </row>
    <row r="13" spans="1:26" x14ac:dyDescent="0.3">
      <c r="A13" s="28"/>
      <c r="B13" s="139" t="s">
        <v>573</v>
      </c>
      <c r="C13" s="225">
        <v>10.6</v>
      </c>
      <c r="D13" s="226">
        <v>3.53</v>
      </c>
      <c r="E13" s="226">
        <f>C13-D13</f>
        <v>7.07</v>
      </c>
      <c r="F13" s="229">
        <f t="shared" ref="F13:F21" si="1">C13-SUM(D13:E13)</f>
        <v>0</v>
      </c>
      <c r="G13" s="200"/>
      <c r="H13" s="28"/>
      <c r="I13" s="28"/>
      <c r="J13" s="28"/>
      <c r="K13" s="39" t="s">
        <v>41</v>
      </c>
      <c r="L13" s="39" t="s">
        <v>42</v>
      </c>
      <c r="M13" s="9" t="s">
        <v>43</v>
      </c>
      <c r="N13" s="9" t="s">
        <v>44</v>
      </c>
      <c r="O13" s="9" t="s">
        <v>4</v>
      </c>
    </row>
    <row r="14" spans="1:26" x14ac:dyDescent="0.3">
      <c r="A14" s="28"/>
      <c r="B14" s="139" t="s">
        <v>574</v>
      </c>
      <c r="C14" s="225">
        <v>0</v>
      </c>
      <c r="D14" s="226">
        <v>0</v>
      </c>
      <c r="E14" s="226">
        <v>0</v>
      </c>
      <c r="F14" s="229">
        <f t="shared" si="1"/>
        <v>0</v>
      </c>
      <c r="G14" s="200"/>
      <c r="H14" s="28"/>
      <c r="I14" s="28"/>
      <c r="J14" s="28"/>
      <c r="K14" s="39" t="s">
        <v>5</v>
      </c>
      <c r="L14" s="39" t="s">
        <v>46</v>
      </c>
      <c r="M14" s="9" t="s">
        <v>43</v>
      </c>
      <c r="N14" s="9" t="s">
        <v>44</v>
      </c>
      <c r="O14" s="9" t="s">
        <v>4</v>
      </c>
    </row>
    <row r="15" spans="1:26" x14ac:dyDescent="0.3">
      <c r="A15" s="28"/>
      <c r="B15" s="139" t="s">
        <v>575</v>
      </c>
      <c r="C15" s="225">
        <v>0</v>
      </c>
      <c r="D15" s="226">
        <v>0</v>
      </c>
      <c r="E15" s="226">
        <v>0</v>
      </c>
      <c r="F15" s="229">
        <f t="shared" si="1"/>
        <v>0</v>
      </c>
      <c r="G15" s="200"/>
      <c r="H15" s="28"/>
      <c r="I15" s="28"/>
      <c r="J15" s="28"/>
      <c r="K15" s="39" t="s">
        <v>48</v>
      </c>
      <c r="L15" s="39" t="s">
        <v>49</v>
      </c>
      <c r="M15" s="9" t="s">
        <v>43</v>
      </c>
      <c r="N15" s="9" t="s">
        <v>44</v>
      </c>
      <c r="O15" s="9" t="s">
        <v>4</v>
      </c>
    </row>
    <row r="16" spans="1:26" x14ac:dyDescent="0.3">
      <c r="A16" s="28"/>
      <c r="B16" s="139" t="s">
        <v>598</v>
      </c>
      <c r="C16" s="225">
        <v>0</v>
      </c>
      <c r="D16" s="226">
        <v>0</v>
      </c>
      <c r="E16" s="226">
        <v>0</v>
      </c>
      <c r="F16" s="229">
        <f t="shared" ref="F16" si="2">C16-SUM(D16:E16)</f>
        <v>0</v>
      </c>
      <c r="G16" s="200"/>
      <c r="H16" s="28"/>
      <c r="I16" s="28"/>
      <c r="J16" s="28"/>
      <c r="K16" s="39"/>
      <c r="L16" s="39"/>
    </row>
    <row r="17" spans="1:15" x14ac:dyDescent="0.3">
      <c r="A17" s="28"/>
      <c r="B17" s="139" t="s">
        <v>576</v>
      </c>
      <c r="C17" s="225">
        <v>0</v>
      </c>
      <c r="D17" s="226">
        <v>0</v>
      </c>
      <c r="E17" s="226">
        <v>0</v>
      </c>
      <c r="F17" s="229">
        <f t="shared" si="1"/>
        <v>0</v>
      </c>
      <c r="G17" s="200"/>
      <c r="H17" s="28"/>
      <c r="I17" s="28"/>
      <c r="J17" s="28"/>
      <c r="K17" s="39" t="s">
        <v>50</v>
      </c>
      <c r="L17" s="39" t="s">
        <v>51</v>
      </c>
      <c r="M17" s="9" t="s">
        <v>43</v>
      </c>
      <c r="N17" s="9" t="s">
        <v>44</v>
      </c>
      <c r="O17" s="9" t="s">
        <v>4</v>
      </c>
    </row>
    <row r="18" spans="1:15" x14ac:dyDescent="0.3">
      <c r="A18" s="28"/>
      <c r="B18" s="139" t="s">
        <v>577</v>
      </c>
      <c r="C18" s="225">
        <v>10.6</v>
      </c>
      <c r="D18" s="226">
        <v>3.53</v>
      </c>
      <c r="E18" s="226">
        <v>0</v>
      </c>
      <c r="F18" s="229">
        <f t="shared" si="1"/>
        <v>7.07</v>
      </c>
      <c r="G18" s="200"/>
      <c r="H18" s="28"/>
      <c r="I18" s="28"/>
      <c r="J18" s="28"/>
      <c r="K18" s="39"/>
      <c r="L18" s="39"/>
    </row>
    <row r="19" spans="1:15" x14ac:dyDescent="0.3">
      <c r="A19" s="28"/>
      <c r="B19" s="139" t="s">
        <v>624</v>
      </c>
      <c r="C19" s="225">
        <v>0</v>
      </c>
      <c r="D19" s="226">
        <v>0</v>
      </c>
      <c r="E19" s="226">
        <v>0</v>
      </c>
      <c r="F19" s="229">
        <f t="shared" si="1"/>
        <v>0</v>
      </c>
      <c r="G19" s="200"/>
      <c r="H19" s="28"/>
      <c r="I19" s="28"/>
      <c r="J19" s="28"/>
      <c r="K19" s="39" t="s">
        <v>53</v>
      </c>
      <c r="L19" s="39" t="s">
        <v>54</v>
      </c>
      <c r="M19" s="9" t="s">
        <v>43</v>
      </c>
      <c r="N19" s="9" t="s">
        <v>44</v>
      </c>
      <c r="O19" s="9" t="s">
        <v>4</v>
      </c>
    </row>
    <row r="20" spans="1:15" x14ac:dyDescent="0.3">
      <c r="A20" s="28"/>
      <c r="B20" s="143" t="s">
        <v>527</v>
      </c>
      <c r="C20" s="227">
        <f>SUM(C10:C19)</f>
        <v>21.2</v>
      </c>
      <c r="D20" s="228">
        <f>SUM(D10:D19)</f>
        <v>7.06</v>
      </c>
      <c r="E20" s="228">
        <f>SUM(E10:E19)</f>
        <v>7.07</v>
      </c>
      <c r="F20" s="230">
        <f>SUM(F10:F19)</f>
        <v>7.07</v>
      </c>
      <c r="G20" s="201"/>
      <c r="H20" s="28"/>
      <c r="I20" s="28"/>
      <c r="J20" s="28"/>
      <c r="K20" s="39" t="s">
        <v>55</v>
      </c>
      <c r="L20" s="39" t="s">
        <v>56</v>
      </c>
      <c r="M20" s="9" t="s">
        <v>43</v>
      </c>
      <c r="N20" s="9" t="s">
        <v>44</v>
      </c>
      <c r="O20" s="9" t="s">
        <v>4</v>
      </c>
    </row>
    <row r="21" spans="1:15" x14ac:dyDescent="0.3">
      <c r="A21" s="28"/>
      <c r="B21" s="139" t="s">
        <v>578</v>
      </c>
      <c r="C21" s="225">
        <v>0</v>
      </c>
      <c r="D21" s="226">
        <v>0</v>
      </c>
      <c r="E21" s="226">
        <v>0</v>
      </c>
      <c r="F21" s="229">
        <f t="shared" si="1"/>
        <v>0</v>
      </c>
      <c r="G21" s="28"/>
      <c r="H21" s="28"/>
      <c r="I21" s="28"/>
      <c r="J21" s="28"/>
      <c r="K21" s="39"/>
      <c r="L21" s="39"/>
    </row>
    <row r="22" spans="1:15" x14ac:dyDescent="0.3">
      <c r="A22" s="28"/>
      <c r="B22" s="143" t="s">
        <v>579</v>
      </c>
      <c r="C22" s="227">
        <f>+C20+C21</f>
        <v>21.2</v>
      </c>
      <c r="D22" s="227">
        <f>+D20+D21</f>
        <v>7.06</v>
      </c>
      <c r="E22" s="227">
        <f>+E20+E21</f>
        <v>7.07</v>
      </c>
      <c r="F22" s="231">
        <f>+F20+F21</f>
        <v>7.07</v>
      </c>
      <c r="G22" s="28"/>
      <c r="H22" s="28"/>
      <c r="I22" s="28"/>
      <c r="J22" s="28"/>
      <c r="K22" s="39"/>
      <c r="L22" s="39"/>
    </row>
    <row r="23" spans="1:15" x14ac:dyDescent="0.3">
      <c r="A23" s="28"/>
      <c r="B23" s="28"/>
      <c r="C23" s="144"/>
      <c r="D23" s="144"/>
      <c r="E23" s="144"/>
      <c r="F23" s="144"/>
      <c r="G23" s="28"/>
      <c r="H23" s="28"/>
      <c r="I23" s="28"/>
      <c r="J23" s="28"/>
      <c r="K23" s="39" t="s">
        <v>57</v>
      </c>
      <c r="L23" s="39" t="s">
        <v>58</v>
      </c>
      <c r="M23" s="9" t="s">
        <v>43</v>
      </c>
      <c r="N23" s="9" t="s">
        <v>44</v>
      </c>
      <c r="O23" s="9" t="s">
        <v>4</v>
      </c>
    </row>
    <row r="24" spans="1:15" x14ac:dyDescent="0.3">
      <c r="A24" s="28"/>
      <c r="B24" s="145" t="s">
        <v>553</v>
      </c>
      <c r="C24" s="146">
        <f>IFERROR(IF(CCG_CODE="","",ABS(VLOOKUP(CCG_CODE,CCG_DATA,7,FALSE))),"")</f>
        <v>21.204000000000001</v>
      </c>
      <c r="D24" s="114"/>
      <c r="E24" s="245"/>
      <c r="F24" s="245"/>
      <c r="G24" s="245"/>
      <c r="H24" s="236"/>
      <c r="I24" s="236"/>
      <c r="J24" s="236"/>
      <c r="K24" s="236"/>
      <c r="L24" s="236"/>
    </row>
    <row r="25" spans="1:15" x14ac:dyDescent="0.3">
      <c r="A25" s="28"/>
      <c r="B25" s="147" t="s">
        <v>554</v>
      </c>
      <c r="C25" s="148">
        <f>IFERROR(ABS(C24)-ABS(C$22),"")</f>
        <v>4.0000000000013358E-3</v>
      </c>
      <c r="D25" s="144"/>
      <c r="E25" s="234" t="s">
        <v>637</v>
      </c>
      <c r="F25" s="9"/>
      <c r="G25" s="9"/>
      <c r="K25" s="9"/>
      <c r="L25" s="9"/>
    </row>
    <row r="26" spans="1:15" x14ac:dyDescent="0.3">
      <c r="A26" s="28"/>
      <c r="B26" s="28"/>
      <c r="C26" s="149"/>
      <c r="D26" s="144"/>
      <c r="E26" s="144"/>
      <c r="F26" s="144"/>
      <c r="G26" s="28"/>
      <c r="H26" s="28"/>
      <c r="I26" s="28"/>
      <c r="J26" s="28"/>
      <c r="K26" s="39"/>
      <c r="L26" s="39"/>
    </row>
    <row r="27" spans="1:15" x14ac:dyDescent="0.3">
      <c r="A27" s="28"/>
      <c r="B27" s="145" t="s">
        <v>528</v>
      </c>
      <c r="C27" s="146">
        <f>IFERROR(IF(CCG_CODE="","",VLOOKUP(CCG_CODE,CCG_DATA,8,FALSE)),"")</f>
        <v>1060.184004</v>
      </c>
      <c r="D27" s="114"/>
      <c r="E27" s="144"/>
      <c r="F27" s="144"/>
      <c r="G27" s="28"/>
      <c r="H27" s="28"/>
      <c r="I27" s="28"/>
      <c r="J27" s="28"/>
      <c r="K27" s="39" t="s">
        <v>63</v>
      </c>
      <c r="L27" s="39" t="s">
        <v>64</v>
      </c>
      <c r="M27" s="9" t="s">
        <v>43</v>
      </c>
      <c r="N27" s="9" t="s">
        <v>44</v>
      </c>
      <c r="O27" s="9" t="s">
        <v>4</v>
      </c>
    </row>
    <row r="28" spans="1:15" x14ac:dyDescent="0.3">
      <c r="A28" s="28"/>
      <c r="B28" s="147" t="s">
        <v>529</v>
      </c>
      <c r="C28" s="214">
        <f>IFERROR(C$22/C$27,"")</f>
        <v>1.9996528828971089E-2</v>
      </c>
      <c r="D28" s="144"/>
      <c r="E28" s="144"/>
      <c r="F28" s="144"/>
      <c r="G28" s="28"/>
      <c r="H28" s="28"/>
      <c r="I28" s="28"/>
      <c r="J28" s="28"/>
      <c r="K28" s="39" t="s">
        <v>66</v>
      </c>
      <c r="L28" s="39" t="s">
        <v>67</v>
      </c>
      <c r="M28" s="9" t="s">
        <v>68</v>
      </c>
      <c r="N28" s="9" t="s">
        <v>69</v>
      </c>
      <c r="O28" s="9" t="s">
        <v>4</v>
      </c>
    </row>
    <row r="29" spans="1:15" x14ac:dyDescent="0.3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39" t="s">
        <v>71</v>
      </c>
      <c r="L29" s="39" t="s">
        <v>72</v>
      </c>
      <c r="M29" s="9" t="s">
        <v>68</v>
      </c>
      <c r="N29" s="9" t="s">
        <v>69</v>
      </c>
      <c r="O29" s="9" t="s">
        <v>4</v>
      </c>
    </row>
    <row r="30" spans="1:15" x14ac:dyDescent="0.3">
      <c r="A30" s="28"/>
      <c r="B30" s="46" t="s">
        <v>138</v>
      </c>
      <c r="C30" s="28"/>
      <c r="D30" s="28"/>
      <c r="E30" s="28"/>
      <c r="F30" s="28"/>
      <c r="G30" s="28"/>
      <c r="H30" s="28"/>
      <c r="I30" s="28"/>
      <c r="J30" s="28"/>
      <c r="K30" s="39" t="s">
        <v>74</v>
      </c>
      <c r="L30" s="39" t="s">
        <v>75</v>
      </c>
      <c r="M30" s="9" t="s">
        <v>68</v>
      </c>
      <c r="N30" s="9" t="s">
        <v>69</v>
      </c>
      <c r="O30" s="9" t="s">
        <v>4</v>
      </c>
    </row>
    <row r="31" spans="1:15" x14ac:dyDescent="0.3">
      <c r="A31" s="28"/>
      <c r="B31" s="46" t="s">
        <v>552</v>
      </c>
      <c r="C31" s="28"/>
      <c r="D31" s="28"/>
      <c r="E31" s="28"/>
      <c r="F31" s="28"/>
      <c r="G31" s="28"/>
      <c r="H31" s="28"/>
      <c r="I31" s="28"/>
      <c r="J31" s="28"/>
      <c r="K31" s="39" t="s">
        <v>77</v>
      </c>
      <c r="L31" s="39" t="s">
        <v>78</v>
      </c>
      <c r="M31" s="9" t="s">
        <v>68</v>
      </c>
      <c r="N31" s="9" t="s">
        <v>69</v>
      </c>
      <c r="O31" s="9" t="s">
        <v>4</v>
      </c>
    </row>
    <row r="32" spans="1:15" x14ac:dyDescent="0.3">
      <c r="A32" s="28"/>
      <c r="B32" s="46" t="s">
        <v>530</v>
      </c>
      <c r="C32" s="28"/>
      <c r="D32" s="28"/>
      <c r="E32" s="28"/>
      <c r="F32" s="28"/>
      <c r="G32" s="28"/>
      <c r="H32" s="28"/>
      <c r="I32" s="28"/>
      <c r="J32" s="28"/>
      <c r="K32" s="39" t="s">
        <v>80</v>
      </c>
      <c r="L32" s="39" t="s">
        <v>81</v>
      </c>
      <c r="M32" s="9" t="s">
        <v>68</v>
      </c>
      <c r="N32" s="9" t="s">
        <v>69</v>
      </c>
      <c r="O32" s="9" t="s">
        <v>4</v>
      </c>
    </row>
    <row r="33" spans="1:15" x14ac:dyDescent="0.3">
      <c r="A33" s="28"/>
      <c r="B33" s="46" t="s">
        <v>531</v>
      </c>
      <c r="C33" s="28"/>
      <c r="D33" s="28"/>
      <c r="E33" s="28"/>
      <c r="F33" s="28"/>
      <c r="G33" s="28"/>
      <c r="H33" s="28"/>
      <c r="I33" s="28"/>
      <c r="J33" s="28"/>
      <c r="K33" s="39" t="s">
        <v>83</v>
      </c>
      <c r="L33" s="39" t="s">
        <v>84</v>
      </c>
      <c r="M33" s="9" t="s">
        <v>68</v>
      </c>
      <c r="N33" s="9" t="s">
        <v>69</v>
      </c>
      <c r="O33" s="9" t="s">
        <v>4</v>
      </c>
    </row>
    <row r="34" spans="1:15" x14ac:dyDescent="0.3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39" t="s">
        <v>86</v>
      </c>
      <c r="L34" s="39" t="s">
        <v>87</v>
      </c>
      <c r="M34" s="9" t="s">
        <v>68</v>
      </c>
      <c r="N34" s="9" t="s">
        <v>69</v>
      </c>
      <c r="O34" s="9" t="s">
        <v>4</v>
      </c>
    </row>
    <row r="35" spans="1:15" x14ac:dyDescent="0.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39" t="s">
        <v>89</v>
      </c>
      <c r="L35" s="39" t="s">
        <v>90</v>
      </c>
      <c r="M35" s="9" t="s">
        <v>68</v>
      </c>
      <c r="N35" s="9" t="s">
        <v>69</v>
      </c>
      <c r="O35" s="9" t="s">
        <v>4</v>
      </c>
    </row>
    <row r="36" spans="1:15" x14ac:dyDescent="0.3">
      <c r="A36" s="9"/>
      <c r="B36" s="9"/>
      <c r="C36" s="9"/>
      <c r="D36" s="9"/>
      <c r="E36" s="9"/>
      <c r="F36" s="9"/>
      <c r="G36" s="9"/>
      <c r="K36" s="39" t="s">
        <v>92</v>
      </c>
      <c r="L36" s="39" t="s">
        <v>93</v>
      </c>
      <c r="M36" s="9" t="s">
        <v>68</v>
      </c>
      <c r="N36" s="9" t="s">
        <v>69</v>
      </c>
      <c r="O36" s="9" t="s">
        <v>4</v>
      </c>
    </row>
    <row r="37" spans="1:15" x14ac:dyDescent="0.3">
      <c r="A37" s="9"/>
      <c r="B37" s="9"/>
      <c r="C37" s="9"/>
      <c r="D37" s="9"/>
      <c r="E37" s="9"/>
      <c r="F37" s="9"/>
      <c r="G37" s="9"/>
      <c r="K37" s="39" t="s">
        <v>94</v>
      </c>
      <c r="L37" s="39" t="s">
        <v>95</v>
      </c>
      <c r="M37" s="9" t="s">
        <v>68</v>
      </c>
      <c r="N37" s="9" t="s">
        <v>69</v>
      </c>
      <c r="O37" s="9" t="s">
        <v>4</v>
      </c>
    </row>
    <row r="38" spans="1:15" x14ac:dyDescent="0.3">
      <c r="A38" s="9"/>
      <c r="B38" s="9"/>
      <c r="C38" s="9"/>
      <c r="D38" s="9"/>
      <c r="E38" s="9"/>
      <c r="F38" s="9"/>
      <c r="G38" s="9"/>
      <c r="K38" s="39" t="s">
        <v>97</v>
      </c>
      <c r="L38" s="39" t="s">
        <v>98</v>
      </c>
      <c r="M38" s="9" t="s">
        <v>68</v>
      </c>
      <c r="N38" s="9" t="s">
        <v>69</v>
      </c>
      <c r="O38" s="9" t="s">
        <v>4</v>
      </c>
    </row>
    <row r="39" spans="1:15" x14ac:dyDescent="0.3">
      <c r="A39" s="9"/>
      <c r="B39" s="9"/>
      <c r="C39" s="9"/>
      <c r="D39" s="9"/>
      <c r="E39" s="9"/>
      <c r="F39" s="9"/>
      <c r="G39" s="9"/>
      <c r="K39" s="39" t="s">
        <v>99</v>
      </c>
      <c r="L39" s="39" t="s">
        <v>100</v>
      </c>
      <c r="M39" s="9" t="s">
        <v>68</v>
      </c>
      <c r="N39" s="9" t="s">
        <v>69</v>
      </c>
      <c r="O39" s="9" t="s">
        <v>4</v>
      </c>
    </row>
    <row r="40" spans="1:15" x14ac:dyDescent="0.3">
      <c r="A40" s="9"/>
      <c r="B40" s="9"/>
      <c r="C40" s="9"/>
      <c r="D40" s="9"/>
      <c r="E40" s="9"/>
      <c r="F40" s="9"/>
      <c r="G40" s="9"/>
      <c r="K40" s="39" t="s">
        <v>102</v>
      </c>
      <c r="L40" s="39" t="s">
        <v>103</v>
      </c>
      <c r="M40" s="9" t="s">
        <v>104</v>
      </c>
      <c r="N40" s="9" t="s">
        <v>105</v>
      </c>
      <c r="O40" s="9" t="s">
        <v>106</v>
      </c>
    </row>
    <row r="41" spans="1:15" x14ac:dyDescent="0.3">
      <c r="A41" s="9"/>
      <c r="B41" s="9"/>
      <c r="C41" s="9"/>
      <c r="D41" s="9"/>
      <c r="E41" s="9"/>
      <c r="F41" s="9"/>
      <c r="G41" s="9"/>
      <c r="K41" s="39" t="s">
        <v>107</v>
      </c>
      <c r="L41" s="39" t="s">
        <v>108</v>
      </c>
      <c r="M41" s="9" t="s">
        <v>104</v>
      </c>
      <c r="N41" s="9" t="s">
        <v>105</v>
      </c>
      <c r="O41" s="9" t="s">
        <v>106</v>
      </c>
    </row>
    <row r="42" spans="1:15" x14ac:dyDescent="0.3">
      <c r="A42" s="9"/>
      <c r="B42" s="9"/>
      <c r="C42" s="9"/>
      <c r="D42" s="9"/>
      <c r="E42" s="9"/>
      <c r="F42" s="9"/>
      <c r="G42" s="9"/>
      <c r="K42" s="39" t="s">
        <v>110</v>
      </c>
      <c r="L42" s="39" t="s">
        <v>111</v>
      </c>
      <c r="M42" s="9" t="s">
        <v>104</v>
      </c>
      <c r="N42" s="9" t="s">
        <v>105</v>
      </c>
      <c r="O42" s="9" t="s">
        <v>106</v>
      </c>
    </row>
    <row r="43" spans="1:15" x14ac:dyDescent="0.3">
      <c r="A43" s="9"/>
      <c r="B43" s="9"/>
      <c r="C43" s="9"/>
      <c r="D43" s="9"/>
      <c r="E43" s="9"/>
      <c r="F43" s="9"/>
      <c r="G43" s="9"/>
      <c r="K43" s="39" t="s">
        <v>112</v>
      </c>
      <c r="L43" s="39" t="s">
        <v>113</v>
      </c>
      <c r="M43" s="9" t="s">
        <v>104</v>
      </c>
      <c r="N43" s="9" t="s">
        <v>105</v>
      </c>
      <c r="O43" s="9" t="s">
        <v>106</v>
      </c>
    </row>
    <row r="44" spans="1:15" x14ac:dyDescent="0.3">
      <c r="A44" s="9"/>
      <c r="B44" s="9"/>
      <c r="C44" s="9"/>
      <c r="D44" s="9"/>
      <c r="E44" s="9"/>
      <c r="F44" s="9"/>
      <c r="G44" s="9"/>
      <c r="K44" s="39" t="s">
        <v>116</v>
      </c>
      <c r="L44" s="39" t="s">
        <v>117</v>
      </c>
      <c r="M44" s="9" t="s">
        <v>104</v>
      </c>
      <c r="N44" s="9" t="s">
        <v>105</v>
      </c>
      <c r="O44" s="9" t="s">
        <v>106</v>
      </c>
    </row>
    <row r="45" spans="1:15" x14ac:dyDescent="0.3">
      <c r="A45" s="9"/>
      <c r="B45" s="9"/>
      <c r="C45" s="9"/>
      <c r="D45" s="9"/>
      <c r="E45" s="9"/>
      <c r="F45" s="9"/>
      <c r="G45" s="9"/>
      <c r="K45" s="39" t="s">
        <v>118</v>
      </c>
      <c r="L45" s="39" t="s">
        <v>119</v>
      </c>
      <c r="M45" s="9" t="s">
        <v>104</v>
      </c>
      <c r="N45" s="9" t="s">
        <v>105</v>
      </c>
      <c r="O45" s="9" t="s">
        <v>106</v>
      </c>
    </row>
    <row r="46" spans="1:15" x14ac:dyDescent="0.3">
      <c r="A46" s="9"/>
      <c r="B46" s="9"/>
      <c r="C46" s="9"/>
      <c r="D46" s="9"/>
      <c r="E46" s="9"/>
      <c r="F46" s="9"/>
      <c r="G46" s="9"/>
      <c r="K46" s="39" t="s">
        <v>122</v>
      </c>
      <c r="L46" s="39" t="s">
        <v>123</v>
      </c>
      <c r="M46" s="9" t="s">
        <v>104</v>
      </c>
      <c r="N46" s="9" t="s">
        <v>105</v>
      </c>
      <c r="O46" s="9" t="s">
        <v>106</v>
      </c>
    </row>
    <row r="47" spans="1:15" x14ac:dyDescent="0.3">
      <c r="A47" s="9"/>
      <c r="B47" s="9"/>
      <c r="C47" s="9"/>
      <c r="D47" s="9"/>
      <c r="E47" s="9"/>
      <c r="F47" s="9"/>
      <c r="G47" s="9"/>
      <c r="K47" s="39" t="s">
        <v>124</v>
      </c>
      <c r="L47" s="39" t="s">
        <v>125</v>
      </c>
      <c r="M47" s="9" t="s">
        <v>104</v>
      </c>
      <c r="N47" s="9" t="s">
        <v>105</v>
      </c>
      <c r="O47" s="9" t="s">
        <v>106</v>
      </c>
    </row>
    <row r="48" spans="1:15" x14ac:dyDescent="0.3">
      <c r="A48" s="9"/>
      <c r="B48" s="9"/>
      <c r="C48" s="9"/>
      <c r="D48" s="9"/>
      <c r="E48" s="9"/>
      <c r="F48" s="9"/>
      <c r="G48" s="9"/>
      <c r="K48" s="39" t="s">
        <v>126</v>
      </c>
      <c r="L48" s="39" t="s">
        <v>127</v>
      </c>
      <c r="M48" s="9" t="s">
        <v>128</v>
      </c>
      <c r="N48" s="9" t="s">
        <v>129</v>
      </c>
      <c r="O48" s="9" t="s">
        <v>106</v>
      </c>
    </row>
    <row r="49" spans="1:15" x14ac:dyDescent="0.3">
      <c r="A49" s="9"/>
      <c r="B49" s="9"/>
      <c r="C49" s="9"/>
      <c r="D49" s="9"/>
      <c r="E49" s="9"/>
      <c r="F49" s="9"/>
      <c r="G49" s="9"/>
      <c r="K49" s="39" t="s">
        <v>131</v>
      </c>
      <c r="L49" s="39" t="s">
        <v>132</v>
      </c>
      <c r="M49" s="9" t="s">
        <v>128</v>
      </c>
      <c r="N49" s="9" t="s">
        <v>129</v>
      </c>
      <c r="O49" s="9" t="s">
        <v>106</v>
      </c>
    </row>
    <row r="50" spans="1:15" x14ac:dyDescent="0.3">
      <c r="A50" s="9"/>
      <c r="B50" s="9"/>
      <c r="C50" s="9"/>
      <c r="D50" s="9"/>
      <c r="E50" s="9"/>
      <c r="F50" s="9"/>
      <c r="G50" s="9"/>
      <c r="K50" s="39" t="s">
        <v>134</v>
      </c>
      <c r="L50" s="39" t="s">
        <v>135</v>
      </c>
      <c r="M50" s="9" t="s">
        <v>128</v>
      </c>
      <c r="N50" s="9" t="s">
        <v>129</v>
      </c>
      <c r="O50" s="9" t="s">
        <v>106</v>
      </c>
    </row>
    <row r="51" spans="1:15" x14ac:dyDescent="0.3">
      <c r="A51" s="9"/>
      <c r="B51" s="9"/>
      <c r="C51" s="9"/>
      <c r="D51" s="9"/>
      <c r="E51" s="9"/>
      <c r="F51" s="9"/>
      <c r="G51" s="9"/>
      <c r="K51" s="39" t="s">
        <v>136</v>
      </c>
      <c r="L51" s="39" t="s">
        <v>137</v>
      </c>
      <c r="M51" s="9" t="s">
        <v>128</v>
      </c>
      <c r="N51" s="9" t="s">
        <v>129</v>
      </c>
      <c r="O51" s="9" t="s">
        <v>106</v>
      </c>
    </row>
    <row r="52" spans="1:15" x14ac:dyDescent="0.3">
      <c r="A52" s="9"/>
      <c r="B52" s="9"/>
      <c r="C52" s="9"/>
      <c r="D52" s="9"/>
      <c r="E52" s="9"/>
      <c r="F52" s="9"/>
      <c r="G52" s="9"/>
      <c r="K52" s="39" t="s">
        <v>139</v>
      </c>
      <c r="L52" s="39" t="s">
        <v>140</v>
      </c>
      <c r="M52" s="9" t="s">
        <v>128</v>
      </c>
      <c r="N52" s="9" t="s">
        <v>129</v>
      </c>
      <c r="O52" s="9" t="s">
        <v>106</v>
      </c>
    </row>
    <row r="53" spans="1:15" x14ac:dyDescent="0.3">
      <c r="A53" s="9"/>
      <c r="B53" s="9"/>
      <c r="C53" s="9"/>
      <c r="D53" s="9"/>
      <c r="E53" s="9"/>
      <c r="F53" s="9"/>
      <c r="G53" s="9"/>
      <c r="K53" s="39" t="s">
        <v>141</v>
      </c>
      <c r="L53" s="39" t="s">
        <v>142</v>
      </c>
      <c r="M53" s="9" t="s">
        <v>128</v>
      </c>
      <c r="N53" s="9" t="s">
        <v>129</v>
      </c>
      <c r="O53" s="9" t="s">
        <v>106</v>
      </c>
    </row>
    <row r="54" spans="1:15" x14ac:dyDescent="0.3">
      <c r="A54" s="9"/>
      <c r="B54" s="9"/>
      <c r="C54" s="9"/>
      <c r="D54" s="9"/>
      <c r="E54" s="9"/>
      <c r="F54" s="9"/>
      <c r="G54" s="9"/>
      <c r="K54" s="39" t="s">
        <v>143</v>
      </c>
      <c r="L54" s="39" t="s">
        <v>144</v>
      </c>
      <c r="M54" s="9" t="s">
        <v>128</v>
      </c>
      <c r="N54" s="9" t="s">
        <v>129</v>
      </c>
      <c r="O54" s="9" t="s">
        <v>106</v>
      </c>
    </row>
    <row r="55" spans="1:15" x14ac:dyDescent="0.3">
      <c r="A55" s="9"/>
      <c r="B55" s="9"/>
      <c r="C55" s="9"/>
      <c r="D55" s="9"/>
      <c r="E55" s="9"/>
      <c r="F55" s="9"/>
      <c r="G55" s="9"/>
      <c r="K55" s="39" t="s">
        <v>146</v>
      </c>
      <c r="L55" s="39" t="s">
        <v>147</v>
      </c>
      <c r="M55" s="9" t="s">
        <v>148</v>
      </c>
      <c r="N55" s="9" t="s">
        <v>149</v>
      </c>
      <c r="O55" s="9" t="s">
        <v>106</v>
      </c>
    </row>
    <row r="56" spans="1:15" x14ac:dyDescent="0.3">
      <c r="A56" s="9"/>
      <c r="B56" s="9"/>
      <c r="C56" s="9"/>
      <c r="D56" s="9"/>
      <c r="E56" s="9"/>
      <c r="F56" s="9"/>
      <c r="G56" s="9"/>
      <c r="K56" s="39" t="s">
        <v>151</v>
      </c>
      <c r="L56" s="39" t="s">
        <v>152</v>
      </c>
      <c r="M56" s="9" t="s">
        <v>148</v>
      </c>
      <c r="N56" s="9" t="s">
        <v>149</v>
      </c>
      <c r="O56" s="9" t="s">
        <v>106</v>
      </c>
    </row>
    <row r="57" spans="1:15" x14ac:dyDescent="0.3">
      <c r="A57" s="9"/>
      <c r="B57" s="9"/>
      <c r="C57" s="9"/>
      <c r="D57" s="9"/>
      <c r="E57" s="9"/>
      <c r="F57" s="9"/>
      <c r="G57" s="9"/>
      <c r="K57" s="39" t="s">
        <v>153</v>
      </c>
      <c r="L57" s="39" t="s">
        <v>154</v>
      </c>
      <c r="M57" s="9" t="s">
        <v>148</v>
      </c>
      <c r="N57" s="9" t="s">
        <v>149</v>
      </c>
      <c r="O57" s="9" t="s">
        <v>106</v>
      </c>
    </row>
    <row r="58" spans="1:15" x14ac:dyDescent="0.3">
      <c r="A58" s="9"/>
      <c r="B58" s="9"/>
      <c r="C58" s="9"/>
      <c r="D58" s="9"/>
      <c r="E58" s="9"/>
      <c r="F58" s="9"/>
      <c r="G58" s="9"/>
      <c r="K58" s="39" t="s">
        <v>155</v>
      </c>
      <c r="L58" s="39" t="s">
        <v>156</v>
      </c>
      <c r="M58" s="9" t="s">
        <v>148</v>
      </c>
      <c r="N58" s="9" t="s">
        <v>149</v>
      </c>
      <c r="O58" s="9" t="s">
        <v>106</v>
      </c>
    </row>
    <row r="59" spans="1:15" x14ac:dyDescent="0.3">
      <c r="A59" s="9"/>
      <c r="B59" s="9"/>
      <c r="C59" s="9"/>
      <c r="D59" s="9"/>
      <c r="E59" s="9"/>
      <c r="F59" s="9"/>
      <c r="G59" s="9"/>
      <c r="K59" s="39" t="s">
        <v>157</v>
      </c>
      <c r="L59" s="39" t="s">
        <v>158</v>
      </c>
      <c r="M59" s="9" t="s">
        <v>148</v>
      </c>
      <c r="N59" s="9" t="s">
        <v>149</v>
      </c>
      <c r="O59" s="9" t="s">
        <v>106</v>
      </c>
    </row>
    <row r="60" spans="1:15" x14ac:dyDescent="0.3">
      <c r="A60" s="9"/>
      <c r="B60" s="9"/>
      <c r="C60" s="9"/>
      <c r="D60" s="9"/>
      <c r="E60" s="9"/>
      <c r="F60" s="9"/>
      <c r="G60" s="9"/>
      <c r="K60" s="39" t="s">
        <v>159</v>
      </c>
      <c r="L60" s="39" t="s">
        <v>160</v>
      </c>
      <c r="M60" s="9" t="s">
        <v>148</v>
      </c>
      <c r="N60" s="9" t="s">
        <v>149</v>
      </c>
      <c r="O60" s="9" t="s">
        <v>106</v>
      </c>
    </row>
    <row r="61" spans="1:15" x14ac:dyDescent="0.3">
      <c r="A61" s="9"/>
      <c r="B61" s="9"/>
      <c r="C61" s="9"/>
      <c r="D61" s="9"/>
      <c r="E61" s="9"/>
      <c r="F61" s="9"/>
      <c r="G61" s="9"/>
      <c r="K61" s="39" t="s">
        <v>161</v>
      </c>
      <c r="L61" s="39" t="s">
        <v>162</v>
      </c>
      <c r="M61" s="9" t="s">
        <v>148</v>
      </c>
      <c r="N61" s="9" t="s">
        <v>149</v>
      </c>
      <c r="O61" s="9" t="s">
        <v>106</v>
      </c>
    </row>
    <row r="62" spans="1:15" x14ac:dyDescent="0.3">
      <c r="A62" s="9"/>
      <c r="B62" s="9"/>
      <c r="C62" s="9"/>
      <c r="D62" s="9"/>
      <c r="E62" s="9"/>
      <c r="F62" s="9"/>
      <c r="G62" s="9"/>
      <c r="K62" s="39" t="s">
        <v>163</v>
      </c>
      <c r="L62" s="39" t="s">
        <v>164</v>
      </c>
      <c r="M62" s="9" t="s">
        <v>148</v>
      </c>
      <c r="N62" s="9" t="s">
        <v>149</v>
      </c>
      <c r="O62" s="9" t="s">
        <v>106</v>
      </c>
    </row>
    <row r="63" spans="1:15" x14ac:dyDescent="0.3">
      <c r="A63" s="9"/>
      <c r="B63" s="9"/>
      <c r="C63" s="9"/>
      <c r="D63" s="9"/>
      <c r="E63" s="9"/>
      <c r="F63" s="9"/>
      <c r="G63" s="9"/>
      <c r="K63" s="39" t="s">
        <v>165</v>
      </c>
      <c r="L63" s="39" t="s">
        <v>166</v>
      </c>
      <c r="M63" s="9" t="s">
        <v>148</v>
      </c>
      <c r="N63" s="9" t="s">
        <v>149</v>
      </c>
      <c r="O63" s="9" t="s">
        <v>106</v>
      </c>
    </row>
    <row r="64" spans="1:15" x14ac:dyDescent="0.3">
      <c r="A64" s="9"/>
      <c r="B64" s="9"/>
      <c r="C64" s="9"/>
      <c r="D64" s="9"/>
      <c r="E64" s="9"/>
      <c r="F64" s="9"/>
      <c r="G64" s="9"/>
      <c r="K64" s="39" t="s">
        <v>167</v>
      </c>
      <c r="L64" s="39" t="s">
        <v>168</v>
      </c>
      <c r="M64" s="9" t="s">
        <v>148</v>
      </c>
      <c r="N64" s="9" t="s">
        <v>149</v>
      </c>
      <c r="O64" s="9" t="s">
        <v>106</v>
      </c>
    </row>
    <row r="65" spans="1:15" x14ac:dyDescent="0.3">
      <c r="A65" s="9"/>
      <c r="B65" s="9"/>
      <c r="C65" s="9"/>
      <c r="D65" s="9"/>
      <c r="E65" s="9"/>
      <c r="F65" s="9"/>
      <c r="G65" s="9"/>
      <c r="K65" s="39" t="s">
        <v>169</v>
      </c>
      <c r="L65" s="39" t="s">
        <v>170</v>
      </c>
      <c r="M65" s="9" t="s">
        <v>171</v>
      </c>
      <c r="N65" s="9" t="s">
        <v>172</v>
      </c>
      <c r="O65" s="9" t="s">
        <v>106</v>
      </c>
    </row>
    <row r="66" spans="1:15" x14ac:dyDescent="0.3">
      <c r="A66" s="9"/>
      <c r="B66" s="9"/>
      <c r="C66" s="9"/>
      <c r="D66" s="9"/>
      <c r="E66" s="9"/>
      <c r="F66" s="9"/>
      <c r="G66" s="9"/>
      <c r="K66" s="39" t="s">
        <v>173</v>
      </c>
      <c r="L66" s="39" t="s">
        <v>174</v>
      </c>
      <c r="M66" s="9" t="s">
        <v>171</v>
      </c>
      <c r="N66" s="9" t="s">
        <v>172</v>
      </c>
      <c r="O66" s="9" t="s">
        <v>106</v>
      </c>
    </row>
    <row r="67" spans="1:15" x14ac:dyDescent="0.3">
      <c r="A67" s="9"/>
      <c r="B67" s="9"/>
      <c r="C67" s="9"/>
      <c r="D67" s="9"/>
      <c r="E67" s="9"/>
      <c r="F67" s="9"/>
      <c r="G67" s="9"/>
      <c r="K67" s="39" t="s">
        <v>175</v>
      </c>
      <c r="L67" s="39" t="s">
        <v>176</v>
      </c>
      <c r="M67" s="9" t="s">
        <v>171</v>
      </c>
      <c r="N67" s="9" t="s">
        <v>172</v>
      </c>
      <c r="O67" s="9" t="s">
        <v>106</v>
      </c>
    </row>
    <row r="68" spans="1:15" x14ac:dyDescent="0.3">
      <c r="A68" s="9"/>
      <c r="B68" s="9"/>
      <c r="C68" s="9"/>
      <c r="D68" s="9"/>
      <c r="E68" s="9"/>
      <c r="F68" s="9"/>
      <c r="G68" s="9"/>
      <c r="K68" s="39" t="s">
        <v>177</v>
      </c>
      <c r="L68" s="39" t="s">
        <v>178</v>
      </c>
      <c r="M68" s="9" t="s">
        <v>171</v>
      </c>
      <c r="N68" s="9" t="s">
        <v>172</v>
      </c>
      <c r="O68" s="9" t="s">
        <v>106</v>
      </c>
    </row>
    <row r="69" spans="1:15" x14ac:dyDescent="0.3">
      <c r="A69" s="9"/>
      <c r="B69" s="9"/>
      <c r="C69" s="9"/>
      <c r="D69" s="9"/>
      <c r="E69" s="9"/>
      <c r="F69" s="9"/>
      <c r="G69" s="9"/>
      <c r="K69" s="39" t="s">
        <v>179</v>
      </c>
      <c r="L69" s="39" t="s">
        <v>180</v>
      </c>
      <c r="M69" s="9" t="s">
        <v>171</v>
      </c>
      <c r="N69" s="9" t="s">
        <v>172</v>
      </c>
      <c r="O69" s="9" t="s">
        <v>106</v>
      </c>
    </row>
    <row r="70" spans="1:15" x14ac:dyDescent="0.3">
      <c r="A70" s="9"/>
      <c r="B70" s="9"/>
      <c r="C70" s="9"/>
      <c r="D70" s="9"/>
      <c r="E70" s="9"/>
      <c r="F70" s="9"/>
      <c r="G70" s="9"/>
      <c r="K70" s="39" t="s">
        <v>181</v>
      </c>
      <c r="L70" s="39" t="s">
        <v>182</v>
      </c>
      <c r="M70" s="9" t="s">
        <v>171</v>
      </c>
      <c r="N70" s="9" t="s">
        <v>172</v>
      </c>
      <c r="O70" s="9" t="s">
        <v>106</v>
      </c>
    </row>
    <row r="71" spans="1:15" x14ac:dyDescent="0.3">
      <c r="A71" s="9"/>
      <c r="B71" s="9"/>
      <c r="C71" s="9"/>
      <c r="D71" s="9"/>
      <c r="E71" s="9"/>
      <c r="F71" s="9"/>
      <c r="G71" s="9"/>
      <c r="K71" s="39" t="s">
        <v>183</v>
      </c>
      <c r="L71" s="39" t="s">
        <v>184</v>
      </c>
      <c r="M71" s="9" t="s">
        <v>171</v>
      </c>
      <c r="N71" s="9" t="s">
        <v>172</v>
      </c>
      <c r="O71" s="9" t="s">
        <v>106</v>
      </c>
    </row>
    <row r="72" spans="1:15" x14ac:dyDescent="0.3">
      <c r="A72" s="9"/>
      <c r="B72" s="9"/>
      <c r="C72" s="9"/>
      <c r="D72" s="9"/>
      <c r="E72" s="9"/>
      <c r="F72" s="9"/>
      <c r="G72" s="9"/>
      <c r="K72" s="39" t="s">
        <v>185</v>
      </c>
      <c r="L72" s="39" t="s">
        <v>186</v>
      </c>
      <c r="M72" s="9" t="s">
        <v>171</v>
      </c>
      <c r="N72" s="9" t="s">
        <v>172</v>
      </c>
      <c r="O72" s="9" t="s">
        <v>106</v>
      </c>
    </row>
    <row r="73" spans="1:15" x14ac:dyDescent="0.3">
      <c r="A73" s="9"/>
      <c r="B73" s="9"/>
      <c r="C73" s="9"/>
      <c r="D73" s="9"/>
      <c r="E73" s="9"/>
      <c r="F73" s="9"/>
      <c r="G73" s="9"/>
      <c r="K73" s="39" t="s">
        <v>187</v>
      </c>
      <c r="L73" s="39" t="s">
        <v>188</v>
      </c>
      <c r="M73" s="9" t="s">
        <v>189</v>
      </c>
      <c r="N73" s="9" t="s">
        <v>190</v>
      </c>
      <c r="O73" s="9" t="s">
        <v>106</v>
      </c>
    </row>
    <row r="74" spans="1:15" x14ac:dyDescent="0.3">
      <c r="A74" s="9"/>
      <c r="B74" s="9"/>
      <c r="C74" s="9"/>
      <c r="D74" s="9"/>
      <c r="E74" s="9"/>
      <c r="F74" s="9"/>
      <c r="G74" s="9"/>
      <c r="K74" s="39" t="s">
        <v>191</v>
      </c>
      <c r="L74" s="39" t="s">
        <v>192</v>
      </c>
      <c r="M74" s="9" t="s">
        <v>189</v>
      </c>
      <c r="N74" s="9" t="s">
        <v>190</v>
      </c>
      <c r="O74" s="9" t="s">
        <v>106</v>
      </c>
    </row>
    <row r="75" spans="1:15" x14ac:dyDescent="0.3">
      <c r="A75" s="9"/>
      <c r="B75" s="9"/>
      <c r="C75" s="9"/>
      <c r="D75" s="9"/>
      <c r="E75" s="9"/>
      <c r="F75" s="9"/>
      <c r="G75" s="9"/>
      <c r="K75" s="39" t="s">
        <v>193</v>
      </c>
      <c r="L75" s="39" t="s">
        <v>194</v>
      </c>
      <c r="M75" s="9" t="s">
        <v>189</v>
      </c>
      <c r="N75" s="9" t="s">
        <v>190</v>
      </c>
      <c r="O75" s="9" t="s">
        <v>106</v>
      </c>
    </row>
    <row r="76" spans="1:15" x14ac:dyDescent="0.3">
      <c r="A76" s="9"/>
      <c r="B76" s="9"/>
      <c r="C76" s="9"/>
      <c r="D76" s="9"/>
      <c r="E76" s="9"/>
      <c r="F76" s="9"/>
      <c r="G76" s="9"/>
      <c r="K76" s="39" t="s">
        <v>195</v>
      </c>
      <c r="L76" s="39" t="s">
        <v>196</v>
      </c>
      <c r="M76" s="9" t="s">
        <v>189</v>
      </c>
      <c r="N76" s="9" t="s">
        <v>190</v>
      </c>
      <c r="O76" s="9" t="s">
        <v>106</v>
      </c>
    </row>
    <row r="77" spans="1:15" x14ac:dyDescent="0.3">
      <c r="A77" s="9"/>
      <c r="B77" s="9"/>
      <c r="C77" s="9"/>
      <c r="D77" s="9"/>
      <c r="E77" s="9"/>
      <c r="F77" s="9"/>
      <c r="G77" s="9"/>
      <c r="K77" s="39" t="s">
        <v>197</v>
      </c>
      <c r="L77" s="39" t="s">
        <v>198</v>
      </c>
      <c r="M77" s="9" t="s">
        <v>189</v>
      </c>
      <c r="N77" s="9" t="s">
        <v>190</v>
      </c>
      <c r="O77" s="9" t="s">
        <v>106</v>
      </c>
    </row>
    <row r="78" spans="1:15" x14ac:dyDescent="0.3">
      <c r="A78" s="9"/>
      <c r="B78" s="9"/>
      <c r="C78" s="9"/>
      <c r="D78" s="9"/>
      <c r="E78" s="9"/>
      <c r="F78" s="9"/>
      <c r="G78" s="9"/>
      <c r="K78" s="39" t="s">
        <v>199</v>
      </c>
      <c r="L78" s="39" t="s">
        <v>200</v>
      </c>
      <c r="M78" s="9" t="s">
        <v>189</v>
      </c>
      <c r="N78" s="9" t="s">
        <v>190</v>
      </c>
      <c r="O78" s="9" t="s">
        <v>106</v>
      </c>
    </row>
    <row r="79" spans="1:15" x14ac:dyDescent="0.3">
      <c r="A79" s="9"/>
      <c r="B79" s="9"/>
      <c r="C79" s="9"/>
      <c r="D79" s="9"/>
      <c r="E79" s="9"/>
      <c r="F79" s="9"/>
      <c r="G79" s="9"/>
      <c r="K79" s="39" t="s">
        <v>201</v>
      </c>
      <c r="L79" s="39" t="s">
        <v>202</v>
      </c>
      <c r="M79" s="9" t="s">
        <v>189</v>
      </c>
      <c r="N79" s="9" t="s">
        <v>190</v>
      </c>
      <c r="O79" s="9" t="s">
        <v>106</v>
      </c>
    </row>
    <row r="80" spans="1:15" x14ac:dyDescent="0.3">
      <c r="A80" s="9"/>
      <c r="B80" s="9"/>
      <c r="C80" s="9"/>
      <c r="D80" s="9"/>
      <c r="E80" s="9"/>
      <c r="F80" s="9"/>
      <c r="G80" s="9"/>
      <c r="K80" s="39" t="s">
        <v>203</v>
      </c>
      <c r="L80" s="39" t="s">
        <v>204</v>
      </c>
      <c r="M80" s="9" t="s">
        <v>205</v>
      </c>
      <c r="N80" s="9" t="s">
        <v>206</v>
      </c>
      <c r="O80" s="9" t="s">
        <v>106</v>
      </c>
    </row>
    <row r="81" spans="1:15" x14ac:dyDescent="0.3">
      <c r="A81" s="9"/>
      <c r="B81" s="9"/>
      <c r="C81" s="9"/>
      <c r="D81" s="9"/>
      <c r="E81" s="9"/>
      <c r="F81" s="9"/>
      <c r="G81" s="9"/>
      <c r="K81" s="39" t="s">
        <v>207</v>
      </c>
      <c r="L81" s="39" t="s">
        <v>208</v>
      </c>
      <c r="M81" s="9" t="s">
        <v>205</v>
      </c>
      <c r="N81" s="9" t="s">
        <v>206</v>
      </c>
      <c r="O81" s="9" t="s">
        <v>106</v>
      </c>
    </row>
    <row r="82" spans="1:15" x14ac:dyDescent="0.3">
      <c r="A82" s="9"/>
      <c r="B82" s="9"/>
      <c r="C82" s="9"/>
      <c r="D82" s="9"/>
      <c r="E82" s="9"/>
      <c r="F82" s="9"/>
      <c r="G82" s="9"/>
      <c r="K82" s="39" t="s">
        <v>209</v>
      </c>
      <c r="L82" s="39" t="s">
        <v>210</v>
      </c>
      <c r="M82" s="9" t="s">
        <v>205</v>
      </c>
      <c r="N82" s="9" t="s">
        <v>206</v>
      </c>
      <c r="O82" s="9" t="s">
        <v>106</v>
      </c>
    </row>
    <row r="83" spans="1:15" x14ac:dyDescent="0.3">
      <c r="A83" s="9"/>
      <c r="B83" s="9"/>
      <c r="C83" s="9"/>
      <c r="D83" s="9"/>
      <c r="E83" s="9"/>
      <c r="F83" s="9"/>
      <c r="G83" s="9"/>
      <c r="K83" s="39" t="s">
        <v>211</v>
      </c>
      <c r="L83" s="39" t="s">
        <v>212</v>
      </c>
      <c r="M83" s="9" t="s">
        <v>205</v>
      </c>
      <c r="N83" s="9" t="s">
        <v>206</v>
      </c>
      <c r="O83" s="9" t="s">
        <v>106</v>
      </c>
    </row>
    <row r="84" spans="1:15" x14ac:dyDescent="0.3">
      <c r="A84" s="9"/>
      <c r="B84" s="9"/>
      <c r="C84" s="9"/>
      <c r="D84" s="9"/>
      <c r="E84" s="9"/>
      <c r="F84" s="9"/>
      <c r="G84" s="9"/>
      <c r="K84" s="39" t="s">
        <v>213</v>
      </c>
      <c r="L84" s="39" t="s">
        <v>214</v>
      </c>
      <c r="M84" s="9" t="s">
        <v>205</v>
      </c>
      <c r="N84" s="9" t="s">
        <v>206</v>
      </c>
      <c r="O84" s="9" t="s">
        <v>106</v>
      </c>
    </row>
    <row r="85" spans="1:15" x14ac:dyDescent="0.3">
      <c r="A85" s="9"/>
      <c r="B85" s="9"/>
      <c r="C85" s="9"/>
      <c r="D85" s="9"/>
      <c r="E85" s="9"/>
      <c r="F85" s="9"/>
      <c r="G85" s="9"/>
      <c r="K85" s="39" t="s">
        <v>215</v>
      </c>
      <c r="L85" s="39" t="s">
        <v>216</v>
      </c>
      <c r="M85" s="9" t="s">
        <v>205</v>
      </c>
      <c r="N85" s="9" t="s">
        <v>206</v>
      </c>
      <c r="O85" s="9" t="s">
        <v>106</v>
      </c>
    </row>
    <row r="86" spans="1:15" x14ac:dyDescent="0.3">
      <c r="A86" s="9"/>
      <c r="B86" s="9"/>
      <c r="C86" s="9"/>
      <c r="D86" s="9"/>
      <c r="E86" s="9"/>
      <c r="F86" s="9"/>
      <c r="G86" s="9"/>
      <c r="K86" s="39" t="s">
        <v>217</v>
      </c>
      <c r="L86" s="39" t="s">
        <v>218</v>
      </c>
      <c r="M86" s="9" t="s">
        <v>205</v>
      </c>
      <c r="N86" s="9" t="s">
        <v>206</v>
      </c>
      <c r="O86" s="9" t="s">
        <v>106</v>
      </c>
    </row>
    <row r="87" spans="1:15" x14ac:dyDescent="0.3">
      <c r="A87" s="9"/>
      <c r="B87" s="9"/>
      <c r="C87" s="9"/>
      <c r="D87" s="9"/>
      <c r="E87" s="9"/>
      <c r="F87" s="9"/>
      <c r="G87" s="9"/>
      <c r="K87" s="39" t="s">
        <v>219</v>
      </c>
      <c r="L87" s="39" t="s">
        <v>220</v>
      </c>
      <c r="M87" s="9" t="s">
        <v>221</v>
      </c>
      <c r="N87" s="9" t="s">
        <v>222</v>
      </c>
      <c r="O87" s="9" t="s">
        <v>106</v>
      </c>
    </row>
    <row r="88" spans="1:15" x14ac:dyDescent="0.3">
      <c r="A88" s="9"/>
      <c r="B88" s="9"/>
      <c r="C88" s="9"/>
      <c r="D88" s="9"/>
      <c r="E88" s="9"/>
      <c r="F88" s="9"/>
      <c r="G88" s="9"/>
      <c r="K88" s="39" t="s">
        <v>223</v>
      </c>
      <c r="L88" s="39" t="s">
        <v>224</v>
      </c>
      <c r="M88" s="9" t="s">
        <v>221</v>
      </c>
      <c r="N88" s="9" t="s">
        <v>222</v>
      </c>
      <c r="O88" s="9" t="s">
        <v>106</v>
      </c>
    </row>
    <row r="89" spans="1:15" x14ac:dyDescent="0.3">
      <c r="A89" s="9"/>
      <c r="B89" s="9"/>
      <c r="C89" s="9"/>
      <c r="D89" s="9"/>
      <c r="E89" s="9"/>
      <c r="F89" s="9"/>
      <c r="G89" s="9"/>
      <c r="K89" s="39" t="s">
        <v>225</v>
      </c>
      <c r="L89" s="39" t="s">
        <v>226</v>
      </c>
      <c r="M89" s="9" t="s">
        <v>221</v>
      </c>
      <c r="N89" s="9" t="s">
        <v>222</v>
      </c>
      <c r="O89" s="9" t="s">
        <v>106</v>
      </c>
    </row>
    <row r="90" spans="1:15" x14ac:dyDescent="0.3">
      <c r="A90" s="9"/>
      <c r="B90" s="9"/>
      <c r="C90" s="9"/>
      <c r="D90" s="9"/>
      <c r="E90" s="9"/>
      <c r="F90" s="9"/>
      <c r="G90" s="9"/>
      <c r="K90" s="39" t="s">
        <v>227</v>
      </c>
      <c r="L90" s="39" t="s">
        <v>228</v>
      </c>
      <c r="M90" s="9" t="s">
        <v>221</v>
      </c>
      <c r="N90" s="9" t="s">
        <v>222</v>
      </c>
      <c r="O90" s="9" t="s">
        <v>106</v>
      </c>
    </row>
    <row r="91" spans="1:15" x14ac:dyDescent="0.3">
      <c r="A91" s="9"/>
      <c r="B91" s="9"/>
      <c r="C91" s="9"/>
      <c r="D91" s="9"/>
      <c r="E91" s="9"/>
      <c r="F91" s="9"/>
      <c r="G91" s="9"/>
      <c r="K91" s="39" t="s">
        <v>229</v>
      </c>
      <c r="L91" s="39" t="s">
        <v>230</v>
      </c>
      <c r="M91" s="9" t="s">
        <v>221</v>
      </c>
      <c r="N91" s="9" t="s">
        <v>222</v>
      </c>
      <c r="O91" s="9" t="s">
        <v>106</v>
      </c>
    </row>
    <row r="92" spans="1:15" x14ac:dyDescent="0.3">
      <c r="A92" s="9"/>
      <c r="B92" s="9"/>
      <c r="C92" s="9"/>
      <c r="D92" s="9"/>
      <c r="E92" s="9"/>
      <c r="F92" s="9"/>
      <c r="G92" s="9"/>
      <c r="K92" s="39" t="s">
        <v>231</v>
      </c>
      <c r="L92" s="39" t="s">
        <v>232</v>
      </c>
      <c r="M92" s="9" t="s">
        <v>221</v>
      </c>
      <c r="N92" s="9" t="s">
        <v>222</v>
      </c>
      <c r="O92" s="9" t="s">
        <v>106</v>
      </c>
    </row>
    <row r="93" spans="1:15" x14ac:dyDescent="0.3">
      <c r="A93" s="9"/>
      <c r="B93" s="9"/>
      <c r="C93" s="9"/>
      <c r="D93" s="9"/>
      <c r="E93" s="9"/>
      <c r="F93" s="9"/>
      <c r="G93" s="9"/>
      <c r="K93" s="39" t="s">
        <v>233</v>
      </c>
      <c r="L93" s="39" t="s">
        <v>234</v>
      </c>
      <c r="M93" s="9" t="s">
        <v>221</v>
      </c>
      <c r="N93" s="9" t="s">
        <v>222</v>
      </c>
      <c r="O93" s="9" t="s">
        <v>106</v>
      </c>
    </row>
    <row r="94" spans="1:15" x14ac:dyDescent="0.3">
      <c r="A94" s="9"/>
      <c r="B94" s="9"/>
      <c r="C94" s="9"/>
      <c r="D94" s="9"/>
      <c r="E94" s="9"/>
      <c r="F94" s="9"/>
      <c r="G94" s="9"/>
      <c r="K94" s="39" t="s">
        <v>235</v>
      </c>
      <c r="L94" s="39" t="s">
        <v>236</v>
      </c>
      <c r="M94" s="9" t="s">
        <v>237</v>
      </c>
      <c r="N94" s="9" t="s">
        <v>238</v>
      </c>
      <c r="O94" s="9" t="s">
        <v>106</v>
      </c>
    </row>
    <row r="95" spans="1:15" x14ac:dyDescent="0.3">
      <c r="A95" s="9"/>
      <c r="B95" s="9"/>
      <c r="C95" s="9"/>
      <c r="D95" s="9"/>
      <c r="E95" s="9"/>
      <c r="F95" s="9"/>
      <c r="G95" s="9"/>
      <c r="K95" s="39" t="s">
        <v>239</v>
      </c>
      <c r="L95" s="39" t="s">
        <v>240</v>
      </c>
      <c r="M95" s="9" t="s">
        <v>237</v>
      </c>
      <c r="N95" s="9" t="s">
        <v>238</v>
      </c>
      <c r="O95" s="9" t="s">
        <v>106</v>
      </c>
    </row>
    <row r="96" spans="1:15" x14ac:dyDescent="0.3">
      <c r="A96" s="9"/>
      <c r="K96" s="39" t="s">
        <v>241</v>
      </c>
      <c r="L96" s="39" t="s">
        <v>242</v>
      </c>
      <c r="M96" s="9" t="s">
        <v>237</v>
      </c>
      <c r="N96" s="9" t="s">
        <v>238</v>
      </c>
      <c r="O96" s="9" t="s">
        <v>106</v>
      </c>
    </row>
    <row r="97" spans="1:15" x14ac:dyDescent="0.3">
      <c r="A97" s="9"/>
      <c r="K97" s="39" t="s">
        <v>243</v>
      </c>
      <c r="L97" s="39" t="s">
        <v>244</v>
      </c>
      <c r="M97" s="9" t="s">
        <v>237</v>
      </c>
      <c r="N97" s="9" t="s">
        <v>238</v>
      </c>
      <c r="O97" s="9" t="s">
        <v>106</v>
      </c>
    </row>
    <row r="98" spans="1:15" x14ac:dyDescent="0.3">
      <c r="A98" s="9"/>
      <c r="K98" s="39" t="s">
        <v>245</v>
      </c>
      <c r="L98" s="39" t="s">
        <v>246</v>
      </c>
      <c r="M98" s="9" t="s">
        <v>237</v>
      </c>
      <c r="N98" s="9" t="s">
        <v>238</v>
      </c>
      <c r="O98" s="9" t="s">
        <v>106</v>
      </c>
    </row>
    <row r="99" spans="1:15" x14ac:dyDescent="0.3">
      <c r="A99" s="9"/>
      <c r="K99" s="39" t="s">
        <v>247</v>
      </c>
      <c r="L99" s="39" t="s">
        <v>248</v>
      </c>
      <c r="M99" s="9" t="s">
        <v>237</v>
      </c>
      <c r="N99" s="9" t="s">
        <v>238</v>
      </c>
      <c r="O99" s="9" t="s">
        <v>106</v>
      </c>
    </row>
    <row r="100" spans="1:15" x14ac:dyDescent="0.3">
      <c r="A100" s="9"/>
      <c r="K100" s="39" t="s">
        <v>249</v>
      </c>
      <c r="L100" s="39" t="s">
        <v>250</v>
      </c>
      <c r="M100" s="9" t="s">
        <v>237</v>
      </c>
      <c r="N100" s="9" t="s">
        <v>238</v>
      </c>
      <c r="O100" s="9" t="s">
        <v>106</v>
      </c>
    </row>
    <row r="101" spans="1:15" x14ac:dyDescent="0.3">
      <c r="A101" s="9"/>
      <c r="K101" s="39" t="s">
        <v>251</v>
      </c>
      <c r="L101" s="39" t="s">
        <v>252</v>
      </c>
      <c r="M101" s="9" t="s">
        <v>253</v>
      </c>
      <c r="N101" s="9" t="s">
        <v>254</v>
      </c>
      <c r="O101" s="9" t="s">
        <v>255</v>
      </c>
    </row>
    <row r="102" spans="1:15" x14ac:dyDescent="0.3">
      <c r="K102" s="39" t="s">
        <v>256</v>
      </c>
      <c r="L102" s="39" t="s">
        <v>257</v>
      </c>
      <c r="M102" s="9" t="s">
        <v>253</v>
      </c>
      <c r="N102" s="9" t="s">
        <v>254</v>
      </c>
      <c r="O102" s="9" t="s">
        <v>255</v>
      </c>
    </row>
    <row r="103" spans="1:15" x14ac:dyDescent="0.3">
      <c r="K103" s="39" t="s">
        <v>258</v>
      </c>
      <c r="L103" s="39" t="s">
        <v>259</v>
      </c>
      <c r="M103" s="9" t="s">
        <v>253</v>
      </c>
      <c r="N103" s="9" t="s">
        <v>254</v>
      </c>
      <c r="O103" s="9" t="s">
        <v>255</v>
      </c>
    </row>
    <row r="104" spans="1:15" x14ac:dyDescent="0.3">
      <c r="K104" s="39" t="s">
        <v>260</v>
      </c>
      <c r="L104" s="39" t="s">
        <v>261</v>
      </c>
      <c r="M104" s="9" t="s">
        <v>253</v>
      </c>
      <c r="N104" s="9" t="s">
        <v>254</v>
      </c>
      <c r="O104" s="9" t="s">
        <v>255</v>
      </c>
    </row>
    <row r="105" spans="1:15" x14ac:dyDescent="0.3">
      <c r="K105" s="39" t="s">
        <v>262</v>
      </c>
      <c r="L105" s="39" t="s">
        <v>263</v>
      </c>
      <c r="M105" s="9" t="s">
        <v>253</v>
      </c>
      <c r="N105" s="9" t="s">
        <v>254</v>
      </c>
      <c r="O105" s="9" t="s">
        <v>255</v>
      </c>
    </row>
    <row r="106" spans="1:15" x14ac:dyDescent="0.3">
      <c r="K106" s="39" t="s">
        <v>264</v>
      </c>
      <c r="L106" s="39" t="s">
        <v>265</v>
      </c>
      <c r="M106" s="9" t="s">
        <v>253</v>
      </c>
      <c r="N106" s="9" t="s">
        <v>254</v>
      </c>
      <c r="O106" s="9" t="s">
        <v>255</v>
      </c>
    </row>
    <row r="107" spans="1:15" x14ac:dyDescent="0.3">
      <c r="K107" s="39" t="s">
        <v>266</v>
      </c>
      <c r="L107" s="39" t="s">
        <v>267</v>
      </c>
      <c r="M107" s="9" t="s">
        <v>268</v>
      </c>
      <c r="N107" s="9" t="s">
        <v>269</v>
      </c>
      <c r="O107" s="9" t="s">
        <v>255</v>
      </c>
    </row>
    <row r="108" spans="1:15" x14ac:dyDescent="0.3">
      <c r="K108" s="39" t="s">
        <v>270</v>
      </c>
      <c r="L108" s="39" t="s">
        <v>271</v>
      </c>
      <c r="M108" s="9" t="s">
        <v>268</v>
      </c>
      <c r="N108" s="9" t="s">
        <v>269</v>
      </c>
      <c r="O108" s="9" t="s">
        <v>255</v>
      </c>
    </row>
    <row r="109" spans="1:15" x14ac:dyDescent="0.3">
      <c r="K109" s="39" t="s">
        <v>272</v>
      </c>
      <c r="L109" s="39" t="s">
        <v>273</v>
      </c>
      <c r="M109" s="9" t="s">
        <v>268</v>
      </c>
      <c r="N109" s="9" t="s">
        <v>269</v>
      </c>
      <c r="O109" s="9" t="s">
        <v>255</v>
      </c>
    </row>
    <row r="110" spans="1:15" x14ac:dyDescent="0.3">
      <c r="K110" s="39" t="s">
        <v>274</v>
      </c>
      <c r="L110" s="39" t="s">
        <v>275</v>
      </c>
      <c r="M110" s="9" t="s">
        <v>268</v>
      </c>
      <c r="N110" s="9" t="s">
        <v>269</v>
      </c>
      <c r="O110" s="9" t="s">
        <v>255</v>
      </c>
    </row>
    <row r="111" spans="1:15" x14ac:dyDescent="0.3">
      <c r="K111" s="39" t="s">
        <v>276</v>
      </c>
      <c r="L111" s="39" t="s">
        <v>277</v>
      </c>
      <c r="M111" s="9" t="s">
        <v>268</v>
      </c>
      <c r="N111" s="9" t="s">
        <v>269</v>
      </c>
      <c r="O111" s="9" t="s">
        <v>255</v>
      </c>
    </row>
    <row r="112" spans="1:15" x14ac:dyDescent="0.3">
      <c r="K112" s="39" t="s">
        <v>278</v>
      </c>
      <c r="L112" s="39" t="s">
        <v>279</v>
      </c>
      <c r="M112" s="9" t="s">
        <v>268</v>
      </c>
      <c r="N112" s="9" t="s">
        <v>269</v>
      </c>
      <c r="O112" s="9" t="s">
        <v>255</v>
      </c>
    </row>
    <row r="113" spans="11:15" x14ac:dyDescent="0.3">
      <c r="K113" s="39" t="s">
        <v>280</v>
      </c>
      <c r="L113" s="39" t="s">
        <v>281</v>
      </c>
      <c r="M113" s="9" t="s">
        <v>268</v>
      </c>
      <c r="N113" s="9" t="s">
        <v>269</v>
      </c>
      <c r="O113" s="9" t="s">
        <v>255</v>
      </c>
    </row>
    <row r="114" spans="11:15" x14ac:dyDescent="0.3">
      <c r="K114" s="39" t="s">
        <v>282</v>
      </c>
      <c r="L114" s="39" t="s">
        <v>283</v>
      </c>
      <c r="M114" s="9" t="s">
        <v>268</v>
      </c>
      <c r="N114" s="9" t="s">
        <v>269</v>
      </c>
      <c r="O114" s="9" t="s">
        <v>255</v>
      </c>
    </row>
    <row r="115" spans="11:15" x14ac:dyDescent="0.3">
      <c r="K115" s="39" t="s">
        <v>284</v>
      </c>
      <c r="L115" s="39" t="s">
        <v>285</v>
      </c>
      <c r="M115" s="9" t="s">
        <v>286</v>
      </c>
      <c r="N115" s="9" t="s">
        <v>287</v>
      </c>
      <c r="O115" s="9" t="s">
        <v>255</v>
      </c>
    </row>
    <row r="116" spans="11:15" x14ac:dyDescent="0.3">
      <c r="K116" s="39" t="s">
        <v>288</v>
      </c>
      <c r="L116" s="39" t="s">
        <v>289</v>
      </c>
      <c r="M116" s="9" t="s">
        <v>286</v>
      </c>
      <c r="N116" s="9" t="s">
        <v>287</v>
      </c>
      <c r="O116" s="9" t="s">
        <v>255</v>
      </c>
    </row>
    <row r="117" spans="11:15" x14ac:dyDescent="0.3">
      <c r="K117" s="39" t="s">
        <v>290</v>
      </c>
      <c r="L117" s="39" t="s">
        <v>291</v>
      </c>
      <c r="M117" s="9" t="s">
        <v>286</v>
      </c>
      <c r="N117" s="9" t="s">
        <v>287</v>
      </c>
      <c r="O117" s="9" t="s">
        <v>255</v>
      </c>
    </row>
    <row r="118" spans="11:15" x14ac:dyDescent="0.3">
      <c r="K118" s="39" t="s">
        <v>292</v>
      </c>
      <c r="L118" s="39" t="s">
        <v>293</v>
      </c>
      <c r="M118" s="9" t="s">
        <v>286</v>
      </c>
      <c r="N118" s="9" t="s">
        <v>287</v>
      </c>
      <c r="O118" s="9" t="s">
        <v>255</v>
      </c>
    </row>
    <row r="119" spans="11:15" x14ac:dyDescent="0.3">
      <c r="K119" s="39" t="s">
        <v>294</v>
      </c>
      <c r="L119" s="39" t="s">
        <v>295</v>
      </c>
      <c r="M119" s="9" t="s">
        <v>286</v>
      </c>
      <c r="N119" s="9" t="s">
        <v>287</v>
      </c>
      <c r="O119" s="9" t="s">
        <v>255</v>
      </c>
    </row>
    <row r="120" spans="11:15" x14ac:dyDescent="0.3">
      <c r="K120" s="39" t="s">
        <v>296</v>
      </c>
      <c r="L120" s="39" t="s">
        <v>297</v>
      </c>
      <c r="M120" s="9" t="s">
        <v>298</v>
      </c>
      <c r="N120" s="9" t="s">
        <v>299</v>
      </c>
      <c r="O120" s="9" t="s">
        <v>255</v>
      </c>
    </row>
    <row r="121" spans="11:15" x14ac:dyDescent="0.3">
      <c r="K121" s="39" t="s">
        <v>300</v>
      </c>
      <c r="L121" s="39" t="s">
        <v>301</v>
      </c>
      <c r="M121" s="9" t="s">
        <v>298</v>
      </c>
      <c r="N121" s="9" t="s">
        <v>299</v>
      </c>
      <c r="O121" s="9" t="s">
        <v>255</v>
      </c>
    </row>
    <row r="122" spans="11:15" x14ac:dyDescent="0.3">
      <c r="K122" s="39" t="s">
        <v>302</v>
      </c>
      <c r="L122" s="39" t="s">
        <v>303</v>
      </c>
      <c r="M122" s="9" t="s">
        <v>298</v>
      </c>
      <c r="N122" s="9" t="s">
        <v>299</v>
      </c>
      <c r="O122" s="9" t="s">
        <v>255</v>
      </c>
    </row>
    <row r="123" spans="11:15" x14ac:dyDescent="0.3">
      <c r="K123" s="39" t="s">
        <v>304</v>
      </c>
      <c r="L123" s="39" t="s">
        <v>305</v>
      </c>
      <c r="M123" s="9" t="s">
        <v>298</v>
      </c>
      <c r="N123" s="9" t="s">
        <v>299</v>
      </c>
      <c r="O123" s="9" t="s">
        <v>255</v>
      </c>
    </row>
    <row r="124" spans="11:15" x14ac:dyDescent="0.3">
      <c r="K124" s="39" t="s">
        <v>306</v>
      </c>
      <c r="L124" s="39" t="s">
        <v>307</v>
      </c>
      <c r="M124" s="9" t="s">
        <v>298</v>
      </c>
      <c r="N124" s="9" t="s">
        <v>299</v>
      </c>
      <c r="O124" s="9" t="s">
        <v>255</v>
      </c>
    </row>
    <row r="125" spans="11:15" x14ac:dyDescent="0.3">
      <c r="K125" s="39" t="s">
        <v>308</v>
      </c>
      <c r="L125" s="39" t="s">
        <v>309</v>
      </c>
      <c r="M125" s="9" t="s">
        <v>298</v>
      </c>
      <c r="N125" s="9" t="s">
        <v>299</v>
      </c>
      <c r="O125" s="9" t="s">
        <v>255</v>
      </c>
    </row>
    <row r="126" spans="11:15" x14ac:dyDescent="0.3">
      <c r="K126" s="39" t="s">
        <v>310</v>
      </c>
      <c r="L126" s="39" t="s">
        <v>311</v>
      </c>
      <c r="M126" s="9" t="s">
        <v>298</v>
      </c>
      <c r="N126" s="9" t="s">
        <v>299</v>
      </c>
      <c r="O126" s="9" t="s">
        <v>255</v>
      </c>
    </row>
    <row r="127" spans="11:15" x14ac:dyDescent="0.3">
      <c r="K127" s="39" t="s">
        <v>312</v>
      </c>
      <c r="L127" s="39" t="s">
        <v>313</v>
      </c>
      <c r="M127" s="9" t="s">
        <v>298</v>
      </c>
      <c r="N127" s="9" t="s">
        <v>299</v>
      </c>
      <c r="O127" s="9" t="s">
        <v>255</v>
      </c>
    </row>
    <row r="128" spans="11:15" x14ac:dyDescent="0.3">
      <c r="K128" s="39" t="s">
        <v>314</v>
      </c>
      <c r="L128" s="39" t="s">
        <v>315</v>
      </c>
      <c r="M128" s="9" t="s">
        <v>298</v>
      </c>
      <c r="N128" s="9" t="s">
        <v>299</v>
      </c>
      <c r="O128" s="9" t="s">
        <v>255</v>
      </c>
    </row>
    <row r="129" spans="11:15" x14ac:dyDescent="0.3">
      <c r="K129" s="39" t="s">
        <v>316</v>
      </c>
      <c r="L129" s="39" t="s">
        <v>317</v>
      </c>
      <c r="M129" s="9" t="s">
        <v>298</v>
      </c>
      <c r="N129" s="9" t="s">
        <v>299</v>
      </c>
      <c r="O129" s="9" t="s">
        <v>255</v>
      </c>
    </row>
    <row r="130" spans="11:15" x14ac:dyDescent="0.3">
      <c r="K130" s="39" t="s">
        <v>318</v>
      </c>
      <c r="L130" s="39" t="s">
        <v>319</v>
      </c>
      <c r="M130" s="9" t="s">
        <v>298</v>
      </c>
      <c r="N130" s="9" t="s">
        <v>299</v>
      </c>
      <c r="O130" s="9" t="s">
        <v>255</v>
      </c>
    </row>
    <row r="131" spans="11:15" x14ac:dyDescent="0.3">
      <c r="K131" s="39" t="s">
        <v>320</v>
      </c>
      <c r="L131" s="39" t="s">
        <v>321</v>
      </c>
      <c r="M131" s="9" t="s">
        <v>298</v>
      </c>
      <c r="N131" s="9" t="s">
        <v>299</v>
      </c>
      <c r="O131" s="9" t="s">
        <v>255</v>
      </c>
    </row>
    <row r="132" spans="11:15" x14ac:dyDescent="0.3">
      <c r="K132" s="39" t="s">
        <v>322</v>
      </c>
      <c r="L132" s="39" t="s">
        <v>323</v>
      </c>
      <c r="M132" s="9" t="s">
        <v>324</v>
      </c>
      <c r="N132" s="9" t="s">
        <v>325</v>
      </c>
      <c r="O132" s="9" t="s">
        <v>255</v>
      </c>
    </row>
    <row r="133" spans="11:15" x14ac:dyDescent="0.3">
      <c r="K133" s="39" t="s">
        <v>326</v>
      </c>
      <c r="L133" s="39" t="s">
        <v>327</v>
      </c>
      <c r="M133" s="9" t="s">
        <v>324</v>
      </c>
      <c r="N133" s="9" t="s">
        <v>325</v>
      </c>
      <c r="O133" s="9" t="s">
        <v>255</v>
      </c>
    </row>
    <row r="134" spans="11:15" x14ac:dyDescent="0.3">
      <c r="K134" s="39" t="s">
        <v>328</v>
      </c>
      <c r="L134" s="39" t="s">
        <v>329</v>
      </c>
      <c r="M134" s="9" t="s">
        <v>324</v>
      </c>
      <c r="N134" s="9" t="s">
        <v>325</v>
      </c>
      <c r="O134" s="9" t="s">
        <v>255</v>
      </c>
    </row>
    <row r="135" spans="11:15" x14ac:dyDescent="0.3">
      <c r="K135" s="39" t="s">
        <v>330</v>
      </c>
      <c r="L135" s="39" t="s">
        <v>331</v>
      </c>
      <c r="M135" s="9" t="s">
        <v>324</v>
      </c>
      <c r="N135" s="9" t="s">
        <v>325</v>
      </c>
      <c r="O135" s="9" t="s">
        <v>255</v>
      </c>
    </row>
    <row r="136" spans="11:15" x14ac:dyDescent="0.3">
      <c r="K136" s="39" t="s">
        <v>332</v>
      </c>
      <c r="L136" s="39" t="s">
        <v>333</v>
      </c>
      <c r="M136" s="9" t="s">
        <v>324</v>
      </c>
      <c r="N136" s="9" t="s">
        <v>325</v>
      </c>
      <c r="O136" s="9" t="s">
        <v>255</v>
      </c>
    </row>
    <row r="137" spans="11:15" x14ac:dyDescent="0.3">
      <c r="K137" s="39" t="s">
        <v>334</v>
      </c>
      <c r="L137" s="39" t="s">
        <v>335</v>
      </c>
      <c r="M137" s="9" t="s">
        <v>324</v>
      </c>
      <c r="N137" s="9" t="s">
        <v>325</v>
      </c>
      <c r="O137" s="9" t="s">
        <v>255</v>
      </c>
    </row>
    <row r="138" spans="11:15" x14ac:dyDescent="0.3">
      <c r="K138" s="39" t="s">
        <v>336</v>
      </c>
      <c r="L138" s="39" t="s">
        <v>337</v>
      </c>
      <c r="M138" s="9" t="s">
        <v>324</v>
      </c>
      <c r="N138" s="9" t="s">
        <v>325</v>
      </c>
      <c r="O138" s="9" t="s">
        <v>255</v>
      </c>
    </row>
    <row r="139" spans="11:15" x14ac:dyDescent="0.3">
      <c r="K139" s="39" t="s">
        <v>338</v>
      </c>
      <c r="L139" s="39" t="s">
        <v>339</v>
      </c>
      <c r="M139" s="9" t="s">
        <v>324</v>
      </c>
      <c r="N139" s="9" t="s">
        <v>325</v>
      </c>
      <c r="O139" s="9" t="s">
        <v>255</v>
      </c>
    </row>
    <row r="140" spans="11:15" x14ac:dyDescent="0.3">
      <c r="K140" s="39" t="s">
        <v>340</v>
      </c>
      <c r="L140" s="39" t="s">
        <v>341</v>
      </c>
      <c r="M140" s="9" t="s">
        <v>342</v>
      </c>
      <c r="N140" s="9" t="s">
        <v>343</v>
      </c>
      <c r="O140" s="9" t="s">
        <v>255</v>
      </c>
    </row>
    <row r="141" spans="11:15" x14ac:dyDescent="0.3">
      <c r="K141" s="39" t="s">
        <v>344</v>
      </c>
      <c r="L141" s="39" t="s">
        <v>345</v>
      </c>
      <c r="M141" s="9" t="s">
        <v>342</v>
      </c>
      <c r="N141" s="9" t="s">
        <v>343</v>
      </c>
      <c r="O141" s="9" t="s">
        <v>255</v>
      </c>
    </row>
    <row r="142" spans="11:15" x14ac:dyDescent="0.3">
      <c r="K142" s="39" t="s">
        <v>346</v>
      </c>
      <c r="L142" s="39" t="s">
        <v>347</v>
      </c>
      <c r="M142" s="9" t="s">
        <v>342</v>
      </c>
      <c r="N142" s="9" t="s">
        <v>343</v>
      </c>
      <c r="O142" s="9" t="s">
        <v>255</v>
      </c>
    </row>
    <row r="143" spans="11:15" x14ac:dyDescent="0.3">
      <c r="K143" s="39" t="s">
        <v>348</v>
      </c>
      <c r="L143" s="39" t="s">
        <v>349</v>
      </c>
      <c r="M143" s="9" t="s">
        <v>342</v>
      </c>
      <c r="N143" s="9" t="s">
        <v>343</v>
      </c>
      <c r="O143" s="9" t="s">
        <v>255</v>
      </c>
    </row>
    <row r="144" spans="11:15" x14ac:dyDescent="0.3">
      <c r="K144" s="39" t="s">
        <v>350</v>
      </c>
      <c r="L144" s="39" t="s">
        <v>351</v>
      </c>
      <c r="M144" s="9" t="s">
        <v>342</v>
      </c>
      <c r="N144" s="9" t="s">
        <v>343</v>
      </c>
      <c r="O144" s="9" t="s">
        <v>255</v>
      </c>
    </row>
    <row r="145" spans="11:15" x14ac:dyDescent="0.3">
      <c r="K145" s="39" t="s">
        <v>352</v>
      </c>
      <c r="L145" s="39" t="s">
        <v>353</v>
      </c>
      <c r="M145" s="9" t="s">
        <v>342</v>
      </c>
      <c r="N145" s="9" t="s">
        <v>343</v>
      </c>
      <c r="O145" s="9" t="s">
        <v>255</v>
      </c>
    </row>
    <row r="146" spans="11:15" x14ac:dyDescent="0.3">
      <c r="K146" s="39" t="s">
        <v>354</v>
      </c>
      <c r="L146" s="39" t="s">
        <v>355</v>
      </c>
      <c r="M146" s="9" t="s">
        <v>356</v>
      </c>
      <c r="N146" s="9" t="s">
        <v>357</v>
      </c>
      <c r="O146" s="9" t="s">
        <v>255</v>
      </c>
    </row>
    <row r="147" spans="11:15" x14ac:dyDescent="0.3">
      <c r="K147" s="39" t="s">
        <v>358</v>
      </c>
      <c r="L147" s="39" t="s">
        <v>359</v>
      </c>
      <c r="M147" s="9" t="s">
        <v>356</v>
      </c>
      <c r="N147" s="9" t="s">
        <v>357</v>
      </c>
      <c r="O147" s="9" t="s">
        <v>255</v>
      </c>
    </row>
    <row r="148" spans="11:15" x14ac:dyDescent="0.3">
      <c r="K148" s="39" t="s">
        <v>360</v>
      </c>
      <c r="L148" s="39" t="s">
        <v>361</v>
      </c>
      <c r="M148" s="9" t="s">
        <v>356</v>
      </c>
      <c r="N148" s="9" t="s">
        <v>357</v>
      </c>
      <c r="O148" s="9" t="s">
        <v>255</v>
      </c>
    </row>
    <row r="149" spans="11:15" x14ac:dyDescent="0.3">
      <c r="K149" s="39" t="s">
        <v>362</v>
      </c>
      <c r="L149" s="39" t="s">
        <v>363</v>
      </c>
      <c r="M149" s="9" t="s">
        <v>356</v>
      </c>
      <c r="N149" s="9" t="s">
        <v>357</v>
      </c>
      <c r="O149" s="9" t="s">
        <v>255</v>
      </c>
    </row>
    <row r="150" spans="11:15" x14ac:dyDescent="0.3">
      <c r="K150" s="39" t="s">
        <v>364</v>
      </c>
      <c r="L150" s="39" t="s">
        <v>365</v>
      </c>
      <c r="M150" s="9" t="s">
        <v>356</v>
      </c>
      <c r="N150" s="9" t="s">
        <v>357</v>
      </c>
      <c r="O150" s="9" t="s">
        <v>255</v>
      </c>
    </row>
    <row r="151" spans="11:15" x14ac:dyDescent="0.3">
      <c r="K151" s="39" t="s">
        <v>366</v>
      </c>
      <c r="L151" s="39" t="s">
        <v>367</v>
      </c>
      <c r="M151" s="9" t="s">
        <v>356</v>
      </c>
      <c r="N151" s="9" t="s">
        <v>357</v>
      </c>
      <c r="O151" s="9" t="s">
        <v>255</v>
      </c>
    </row>
    <row r="152" spans="11:15" x14ac:dyDescent="0.3">
      <c r="K152" s="39" t="s">
        <v>368</v>
      </c>
      <c r="L152" s="39" t="s">
        <v>369</v>
      </c>
      <c r="M152" s="9" t="s">
        <v>356</v>
      </c>
      <c r="N152" s="9" t="s">
        <v>357</v>
      </c>
      <c r="O152" s="9" t="s">
        <v>255</v>
      </c>
    </row>
    <row r="153" spans="11:15" x14ac:dyDescent="0.3">
      <c r="K153" s="39" t="s">
        <v>370</v>
      </c>
      <c r="L153" s="39" t="s">
        <v>371</v>
      </c>
      <c r="M153" s="9" t="s">
        <v>356</v>
      </c>
      <c r="N153" s="9" t="s">
        <v>357</v>
      </c>
      <c r="O153" s="9" t="s">
        <v>255</v>
      </c>
    </row>
    <row r="154" spans="11:15" x14ac:dyDescent="0.3">
      <c r="K154" s="39" t="s">
        <v>372</v>
      </c>
      <c r="L154" s="39" t="s">
        <v>373</v>
      </c>
      <c r="M154" s="9" t="s">
        <v>374</v>
      </c>
      <c r="N154" s="9" t="s">
        <v>375</v>
      </c>
      <c r="O154" s="9" t="s">
        <v>255</v>
      </c>
    </row>
    <row r="155" spans="11:15" x14ac:dyDescent="0.3">
      <c r="K155" s="39" t="s">
        <v>376</v>
      </c>
      <c r="L155" s="39" t="s">
        <v>377</v>
      </c>
      <c r="M155" s="9" t="s">
        <v>374</v>
      </c>
      <c r="N155" s="9" t="s">
        <v>375</v>
      </c>
      <c r="O155" s="9" t="s">
        <v>255</v>
      </c>
    </row>
    <row r="156" spans="11:15" x14ac:dyDescent="0.3">
      <c r="K156" s="39" t="s">
        <v>378</v>
      </c>
      <c r="L156" s="39" t="s">
        <v>379</v>
      </c>
      <c r="M156" s="9" t="s">
        <v>374</v>
      </c>
      <c r="N156" s="9" t="s">
        <v>375</v>
      </c>
      <c r="O156" s="9" t="s">
        <v>255</v>
      </c>
    </row>
    <row r="157" spans="11:15" x14ac:dyDescent="0.3">
      <c r="K157" s="39" t="s">
        <v>380</v>
      </c>
      <c r="L157" s="39" t="s">
        <v>381</v>
      </c>
      <c r="M157" s="9" t="s">
        <v>374</v>
      </c>
      <c r="N157" s="9" t="s">
        <v>375</v>
      </c>
      <c r="O157" s="9" t="s">
        <v>255</v>
      </c>
    </row>
    <row r="158" spans="11:15" x14ac:dyDescent="0.3">
      <c r="K158" s="39" t="s">
        <v>382</v>
      </c>
      <c r="L158" s="39" t="s">
        <v>383</v>
      </c>
      <c r="M158" s="9" t="s">
        <v>374</v>
      </c>
      <c r="N158" s="9" t="s">
        <v>375</v>
      </c>
      <c r="O158" s="9" t="s">
        <v>255</v>
      </c>
    </row>
    <row r="159" spans="11:15" x14ac:dyDescent="0.3">
      <c r="K159" s="39" t="s">
        <v>384</v>
      </c>
      <c r="L159" s="39" t="s">
        <v>385</v>
      </c>
      <c r="M159" s="9" t="s">
        <v>386</v>
      </c>
      <c r="N159" s="9" t="s">
        <v>387</v>
      </c>
      <c r="O159" s="9" t="s">
        <v>255</v>
      </c>
    </row>
    <row r="160" spans="11:15" x14ac:dyDescent="0.3">
      <c r="K160" s="39" t="s">
        <v>388</v>
      </c>
      <c r="L160" s="39" t="s">
        <v>389</v>
      </c>
      <c r="M160" s="9" t="s">
        <v>386</v>
      </c>
      <c r="N160" s="9" t="s">
        <v>387</v>
      </c>
      <c r="O160" s="9" t="s">
        <v>255</v>
      </c>
    </row>
    <row r="161" spans="11:15" x14ac:dyDescent="0.3">
      <c r="K161" s="39" t="s">
        <v>390</v>
      </c>
      <c r="L161" s="39" t="s">
        <v>391</v>
      </c>
      <c r="M161" s="9" t="s">
        <v>386</v>
      </c>
      <c r="N161" s="9" t="s">
        <v>387</v>
      </c>
      <c r="O161" s="9" t="s">
        <v>255</v>
      </c>
    </row>
    <row r="162" spans="11:15" x14ac:dyDescent="0.3">
      <c r="K162" s="39" t="s">
        <v>392</v>
      </c>
      <c r="L162" s="39" t="s">
        <v>393</v>
      </c>
      <c r="M162" s="9" t="s">
        <v>386</v>
      </c>
      <c r="N162" s="9" t="s">
        <v>387</v>
      </c>
      <c r="O162" s="9" t="s">
        <v>255</v>
      </c>
    </row>
    <row r="163" spans="11:15" x14ac:dyDescent="0.3">
      <c r="K163" s="39" t="s">
        <v>394</v>
      </c>
      <c r="L163" s="39" t="s">
        <v>395</v>
      </c>
      <c r="M163" s="9" t="s">
        <v>386</v>
      </c>
      <c r="N163" s="9" t="s">
        <v>387</v>
      </c>
      <c r="O163" s="9" t="s">
        <v>255</v>
      </c>
    </row>
    <row r="164" spans="11:15" x14ac:dyDescent="0.3">
      <c r="K164" s="39" t="s">
        <v>396</v>
      </c>
      <c r="L164" s="39" t="s">
        <v>397</v>
      </c>
      <c r="M164" s="9" t="s">
        <v>386</v>
      </c>
      <c r="N164" s="9" t="s">
        <v>387</v>
      </c>
      <c r="O164" s="9" t="s">
        <v>255</v>
      </c>
    </row>
    <row r="165" spans="11:15" x14ac:dyDescent="0.3">
      <c r="K165" s="39" t="s">
        <v>398</v>
      </c>
      <c r="L165" s="39" t="s">
        <v>399</v>
      </c>
      <c r="M165" s="9" t="s">
        <v>386</v>
      </c>
      <c r="N165" s="9" t="s">
        <v>387</v>
      </c>
      <c r="O165" s="9" t="s">
        <v>255</v>
      </c>
    </row>
    <row r="166" spans="11:15" x14ac:dyDescent="0.3">
      <c r="K166" s="39" t="s">
        <v>400</v>
      </c>
      <c r="L166" s="39" t="s">
        <v>401</v>
      </c>
      <c r="M166" s="9" t="s">
        <v>386</v>
      </c>
      <c r="N166" s="9" t="s">
        <v>387</v>
      </c>
      <c r="O166" s="9" t="s">
        <v>255</v>
      </c>
    </row>
    <row r="167" spans="11:15" x14ac:dyDescent="0.3">
      <c r="K167" s="39" t="s">
        <v>402</v>
      </c>
      <c r="L167" s="39" t="s">
        <v>403</v>
      </c>
      <c r="M167" s="9" t="s">
        <v>386</v>
      </c>
      <c r="N167" s="9" t="s">
        <v>387</v>
      </c>
      <c r="O167" s="9" t="s">
        <v>255</v>
      </c>
    </row>
    <row r="168" spans="11:15" x14ac:dyDescent="0.3">
      <c r="K168" s="39" t="s">
        <v>404</v>
      </c>
      <c r="L168" s="39" t="s">
        <v>405</v>
      </c>
      <c r="M168" s="9" t="s">
        <v>386</v>
      </c>
      <c r="N168" s="9" t="s">
        <v>387</v>
      </c>
      <c r="O168" s="9" t="s">
        <v>255</v>
      </c>
    </row>
    <row r="169" spans="11:15" x14ac:dyDescent="0.3">
      <c r="K169" s="39" t="s">
        <v>406</v>
      </c>
      <c r="L169" s="39" t="s">
        <v>407</v>
      </c>
      <c r="M169" s="9" t="s">
        <v>408</v>
      </c>
      <c r="N169" s="9" t="s">
        <v>409</v>
      </c>
      <c r="O169" s="9" t="s">
        <v>410</v>
      </c>
    </row>
    <row r="170" spans="11:15" x14ac:dyDescent="0.3">
      <c r="K170" s="39" t="s">
        <v>411</v>
      </c>
      <c r="L170" s="39" t="s">
        <v>412</v>
      </c>
      <c r="M170" s="9" t="s">
        <v>408</v>
      </c>
      <c r="N170" s="9" t="s">
        <v>409</v>
      </c>
      <c r="O170" s="9" t="s">
        <v>410</v>
      </c>
    </row>
    <row r="171" spans="11:15" x14ac:dyDescent="0.3">
      <c r="K171" s="39" t="s">
        <v>413</v>
      </c>
      <c r="L171" s="39" t="s">
        <v>414</v>
      </c>
      <c r="M171" s="9" t="s">
        <v>408</v>
      </c>
      <c r="N171" s="9" t="s">
        <v>409</v>
      </c>
      <c r="O171" s="9" t="s">
        <v>410</v>
      </c>
    </row>
    <row r="172" spans="11:15" x14ac:dyDescent="0.3">
      <c r="K172" s="39" t="s">
        <v>415</v>
      </c>
      <c r="L172" s="39" t="s">
        <v>416</v>
      </c>
      <c r="M172" s="9" t="s">
        <v>408</v>
      </c>
      <c r="N172" s="9" t="s">
        <v>409</v>
      </c>
      <c r="O172" s="9" t="s">
        <v>410</v>
      </c>
    </row>
    <row r="173" spans="11:15" x14ac:dyDescent="0.3">
      <c r="K173" s="39" t="s">
        <v>417</v>
      </c>
      <c r="L173" s="39" t="s">
        <v>418</v>
      </c>
      <c r="M173" s="9" t="s">
        <v>419</v>
      </c>
      <c r="N173" s="9" t="s">
        <v>420</v>
      </c>
      <c r="O173" s="9" t="s">
        <v>410</v>
      </c>
    </row>
    <row r="174" spans="11:15" x14ac:dyDescent="0.3">
      <c r="K174" s="39" t="s">
        <v>421</v>
      </c>
      <c r="L174" s="39" t="s">
        <v>422</v>
      </c>
      <c r="M174" s="9" t="s">
        <v>419</v>
      </c>
      <c r="N174" s="9" t="s">
        <v>420</v>
      </c>
      <c r="O174" s="9" t="s">
        <v>410</v>
      </c>
    </row>
    <row r="175" spans="11:15" x14ac:dyDescent="0.3">
      <c r="K175" s="39" t="s">
        <v>423</v>
      </c>
      <c r="L175" s="39" t="s">
        <v>424</v>
      </c>
      <c r="M175" s="9" t="s">
        <v>419</v>
      </c>
      <c r="N175" s="9" t="s">
        <v>420</v>
      </c>
      <c r="O175" s="9" t="s">
        <v>410</v>
      </c>
    </row>
    <row r="176" spans="11:15" x14ac:dyDescent="0.3">
      <c r="K176" s="39" t="s">
        <v>425</v>
      </c>
      <c r="L176" s="39" t="s">
        <v>426</v>
      </c>
      <c r="M176" s="9" t="s">
        <v>419</v>
      </c>
      <c r="N176" s="9" t="s">
        <v>420</v>
      </c>
      <c r="O176" s="9" t="s">
        <v>410</v>
      </c>
    </row>
    <row r="177" spans="11:15" x14ac:dyDescent="0.3">
      <c r="K177" s="39" t="s">
        <v>427</v>
      </c>
      <c r="L177" s="39" t="s">
        <v>428</v>
      </c>
      <c r="M177" s="9" t="s">
        <v>429</v>
      </c>
      <c r="N177" s="9" t="s">
        <v>430</v>
      </c>
      <c r="O177" s="9" t="s">
        <v>410</v>
      </c>
    </row>
    <row r="178" spans="11:15" x14ac:dyDescent="0.3">
      <c r="K178" s="39" t="s">
        <v>431</v>
      </c>
      <c r="L178" s="39" t="s">
        <v>432</v>
      </c>
      <c r="M178" s="9" t="s">
        <v>429</v>
      </c>
      <c r="N178" s="9" t="s">
        <v>430</v>
      </c>
      <c r="O178" s="9" t="s">
        <v>410</v>
      </c>
    </row>
    <row r="179" spans="11:15" x14ac:dyDescent="0.3">
      <c r="K179" s="39" t="s">
        <v>433</v>
      </c>
      <c r="L179" s="39" t="s">
        <v>434</v>
      </c>
      <c r="M179" s="9" t="s">
        <v>429</v>
      </c>
      <c r="N179" s="9" t="s">
        <v>430</v>
      </c>
      <c r="O179" s="9" t="s">
        <v>410</v>
      </c>
    </row>
    <row r="180" spans="11:15" x14ac:dyDescent="0.3">
      <c r="K180" s="39" t="s">
        <v>435</v>
      </c>
      <c r="L180" s="39" t="s">
        <v>436</v>
      </c>
      <c r="M180" s="9" t="s">
        <v>437</v>
      </c>
      <c r="N180" s="9" t="s">
        <v>438</v>
      </c>
      <c r="O180" s="9" t="s">
        <v>410</v>
      </c>
    </row>
    <row r="181" spans="11:15" x14ac:dyDescent="0.3">
      <c r="K181" s="39" t="s">
        <v>439</v>
      </c>
      <c r="L181" s="39" t="s">
        <v>440</v>
      </c>
      <c r="M181" s="9" t="s">
        <v>437</v>
      </c>
      <c r="N181" s="9" t="s">
        <v>438</v>
      </c>
      <c r="O181" s="9" t="s">
        <v>410</v>
      </c>
    </row>
    <row r="182" spans="11:15" x14ac:dyDescent="0.3">
      <c r="K182" s="39" t="s">
        <v>441</v>
      </c>
      <c r="L182" s="39" t="s">
        <v>442</v>
      </c>
      <c r="M182" s="9" t="s">
        <v>437</v>
      </c>
      <c r="N182" s="9" t="s">
        <v>438</v>
      </c>
      <c r="O182" s="9" t="s">
        <v>410</v>
      </c>
    </row>
    <row r="183" spans="11:15" x14ac:dyDescent="0.3">
      <c r="K183" s="39" t="s">
        <v>443</v>
      </c>
      <c r="L183" s="39" t="s">
        <v>444</v>
      </c>
      <c r="M183" s="9" t="s">
        <v>437</v>
      </c>
      <c r="N183" s="9" t="s">
        <v>438</v>
      </c>
      <c r="O183" s="9" t="s">
        <v>410</v>
      </c>
    </row>
    <row r="184" spans="11:15" x14ac:dyDescent="0.3">
      <c r="K184" s="39" t="s">
        <v>445</v>
      </c>
      <c r="L184" s="39" t="s">
        <v>446</v>
      </c>
      <c r="M184" s="9" t="s">
        <v>437</v>
      </c>
      <c r="N184" s="9" t="s">
        <v>438</v>
      </c>
      <c r="O184" s="9" t="s">
        <v>410</v>
      </c>
    </row>
    <row r="185" spans="11:15" x14ac:dyDescent="0.3">
      <c r="K185" s="39" t="s">
        <v>447</v>
      </c>
      <c r="L185" s="39" t="s">
        <v>448</v>
      </c>
      <c r="M185" s="9" t="s">
        <v>437</v>
      </c>
      <c r="N185" s="9" t="s">
        <v>438</v>
      </c>
      <c r="O185" s="9" t="s">
        <v>410</v>
      </c>
    </row>
    <row r="186" spans="11:15" x14ac:dyDescent="0.3">
      <c r="K186" s="39" t="s">
        <v>449</v>
      </c>
      <c r="L186" s="39" t="s">
        <v>450</v>
      </c>
      <c r="M186" s="9" t="s">
        <v>437</v>
      </c>
      <c r="N186" s="9" t="s">
        <v>438</v>
      </c>
      <c r="O186" s="9" t="s">
        <v>410</v>
      </c>
    </row>
    <row r="187" spans="11:15" x14ac:dyDescent="0.3">
      <c r="K187" s="39" t="s">
        <v>451</v>
      </c>
      <c r="L187" s="39" t="s">
        <v>452</v>
      </c>
      <c r="M187" s="9" t="s">
        <v>437</v>
      </c>
      <c r="N187" s="9" t="s">
        <v>438</v>
      </c>
      <c r="O187" s="9" t="s">
        <v>410</v>
      </c>
    </row>
    <row r="188" spans="11:15" x14ac:dyDescent="0.3">
      <c r="K188" s="39" t="s">
        <v>453</v>
      </c>
      <c r="L188" s="39" t="s">
        <v>454</v>
      </c>
      <c r="M188" s="9" t="s">
        <v>455</v>
      </c>
      <c r="N188" s="9" t="s">
        <v>456</v>
      </c>
      <c r="O188" s="9" t="s">
        <v>410</v>
      </c>
    </row>
    <row r="189" spans="11:15" x14ac:dyDescent="0.3">
      <c r="K189" s="39" t="s">
        <v>457</v>
      </c>
      <c r="L189" s="39" t="s">
        <v>458</v>
      </c>
      <c r="M189" s="9" t="s">
        <v>455</v>
      </c>
      <c r="N189" s="9" t="s">
        <v>456</v>
      </c>
      <c r="O189" s="9" t="s">
        <v>410</v>
      </c>
    </row>
    <row r="190" spans="11:15" x14ac:dyDescent="0.3">
      <c r="K190" s="39" t="s">
        <v>459</v>
      </c>
      <c r="L190" s="39" t="s">
        <v>460</v>
      </c>
      <c r="M190" s="9" t="s">
        <v>455</v>
      </c>
      <c r="N190" s="9" t="s">
        <v>456</v>
      </c>
      <c r="O190" s="9" t="s">
        <v>410</v>
      </c>
    </row>
    <row r="191" spans="11:15" x14ac:dyDescent="0.3">
      <c r="K191" s="39" t="s">
        <v>461</v>
      </c>
      <c r="L191" s="39" t="s">
        <v>462</v>
      </c>
      <c r="M191" s="9" t="s">
        <v>455</v>
      </c>
      <c r="N191" s="9" t="s">
        <v>456</v>
      </c>
      <c r="O191" s="9" t="s">
        <v>410</v>
      </c>
    </row>
    <row r="192" spans="11:15" x14ac:dyDescent="0.3">
      <c r="K192" s="39" t="s">
        <v>463</v>
      </c>
      <c r="L192" s="39" t="s">
        <v>464</v>
      </c>
      <c r="M192" s="9" t="s">
        <v>455</v>
      </c>
      <c r="N192" s="9" t="s">
        <v>456</v>
      </c>
      <c r="O192" s="9" t="s">
        <v>410</v>
      </c>
    </row>
    <row r="193" spans="11:15" x14ac:dyDescent="0.3">
      <c r="K193" s="39" t="s">
        <v>465</v>
      </c>
      <c r="L193" s="39" t="s">
        <v>466</v>
      </c>
      <c r="M193" s="9" t="s">
        <v>455</v>
      </c>
      <c r="N193" s="9" t="s">
        <v>456</v>
      </c>
      <c r="O193" s="9" t="s">
        <v>410</v>
      </c>
    </row>
    <row r="194" spans="11:15" x14ac:dyDescent="0.3">
      <c r="K194" s="39" t="s">
        <v>467</v>
      </c>
      <c r="L194" s="39" t="s">
        <v>468</v>
      </c>
      <c r="M194" s="9" t="s">
        <v>455</v>
      </c>
      <c r="N194" s="9" t="s">
        <v>456</v>
      </c>
      <c r="O194" s="9" t="s">
        <v>410</v>
      </c>
    </row>
    <row r="195" spans="11:15" x14ac:dyDescent="0.3">
      <c r="K195" s="39" t="s">
        <v>469</v>
      </c>
      <c r="L195" s="39" t="s">
        <v>470</v>
      </c>
      <c r="M195" s="9" t="s">
        <v>455</v>
      </c>
      <c r="N195" s="9" t="s">
        <v>456</v>
      </c>
      <c r="O195" s="9" t="s">
        <v>410</v>
      </c>
    </row>
    <row r="196" spans="11:15" x14ac:dyDescent="0.3">
      <c r="K196" s="39" t="s">
        <v>471</v>
      </c>
      <c r="L196" s="39" t="s">
        <v>472</v>
      </c>
      <c r="M196" s="9" t="s">
        <v>455</v>
      </c>
      <c r="N196" s="9" t="s">
        <v>456</v>
      </c>
      <c r="O196" s="9" t="s">
        <v>410</v>
      </c>
    </row>
    <row r="197" spans="11:15" x14ac:dyDescent="0.3">
      <c r="K197" s="39" t="s">
        <v>473</v>
      </c>
      <c r="L197" s="39" t="s">
        <v>474</v>
      </c>
      <c r="M197" s="9" t="s">
        <v>455</v>
      </c>
      <c r="N197" s="9" t="s">
        <v>456</v>
      </c>
      <c r="O197" s="9" t="s">
        <v>410</v>
      </c>
    </row>
    <row r="198" spans="11:15" x14ac:dyDescent="0.3">
      <c r="K198" s="39" t="s">
        <v>475</v>
      </c>
      <c r="L198" s="39" t="s">
        <v>476</v>
      </c>
      <c r="M198" s="9" t="s">
        <v>455</v>
      </c>
      <c r="N198" s="9" t="s">
        <v>456</v>
      </c>
      <c r="O198" s="9" t="s">
        <v>410</v>
      </c>
    </row>
    <row r="199" spans="11:15" x14ac:dyDescent="0.3">
      <c r="K199" s="39" t="s">
        <v>477</v>
      </c>
      <c r="L199" s="39" t="s">
        <v>478</v>
      </c>
      <c r="M199" s="9" t="s">
        <v>455</v>
      </c>
      <c r="N199" s="9" t="s">
        <v>456</v>
      </c>
      <c r="O199" s="9" t="s">
        <v>410</v>
      </c>
    </row>
    <row r="200" spans="11:15" x14ac:dyDescent="0.3">
      <c r="K200" s="39" t="s">
        <v>479</v>
      </c>
      <c r="L200" s="39" t="s">
        <v>480</v>
      </c>
      <c r="M200" s="9" t="s">
        <v>481</v>
      </c>
      <c r="N200" s="9" t="s">
        <v>482</v>
      </c>
      <c r="O200" s="9" t="s">
        <v>410</v>
      </c>
    </row>
    <row r="201" spans="11:15" x14ac:dyDescent="0.3">
      <c r="K201" s="39" t="s">
        <v>483</v>
      </c>
      <c r="L201" s="39" t="s">
        <v>484</v>
      </c>
      <c r="M201" s="9" t="s">
        <v>481</v>
      </c>
      <c r="N201" s="9" t="s">
        <v>482</v>
      </c>
      <c r="O201" s="9" t="s">
        <v>410</v>
      </c>
    </row>
    <row r="202" spans="11:15" x14ac:dyDescent="0.3">
      <c r="K202" s="39" t="s">
        <v>485</v>
      </c>
      <c r="L202" s="39" t="s">
        <v>486</v>
      </c>
      <c r="M202" s="9" t="s">
        <v>481</v>
      </c>
      <c r="N202" s="9" t="s">
        <v>482</v>
      </c>
      <c r="O202" s="9" t="s">
        <v>410</v>
      </c>
    </row>
    <row r="203" spans="11:15" x14ac:dyDescent="0.3">
      <c r="K203" s="39" t="s">
        <v>487</v>
      </c>
      <c r="L203" s="39" t="s">
        <v>488</v>
      </c>
      <c r="M203" s="9" t="s">
        <v>481</v>
      </c>
      <c r="N203" s="9" t="s">
        <v>482</v>
      </c>
      <c r="O203" s="9" t="s">
        <v>410</v>
      </c>
    </row>
    <row r="204" spans="11:15" x14ac:dyDescent="0.3">
      <c r="K204" s="39" t="s">
        <v>489</v>
      </c>
      <c r="L204" s="39" t="s">
        <v>490</v>
      </c>
      <c r="M204" s="9" t="s">
        <v>481</v>
      </c>
      <c r="N204" s="9" t="s">
        <v>482</v>
      </c>
      <c r="O204" s="9" t="s">
        <v>410</v>
      </c>
    </row>
    <row r="205" spans="11:15" x14ac:dyDescent="0.3">
      <c r="K205" s="39" t="s">
        <v>491</v>
      </c>
      <c r="L205" s="39" t="s">
        <v>492</v>
      </c>
      <c r="M205" s="9" t="s">
        <v>481</v>
      </c>
      <c r="N205" s="9" t="s">
        <v>482</v>
      </c>
      <c r="O205" s="9" t="s">
        <v>410</v>
      </c>
    </row>
    <row r="206" spans="11:15" x14ac:dyDescent="0.3">
      <c r="K206" s="39" t="s">
        <v>493</v>
      </c>
      <c r="L206" s="39" t="s">
        <v>494</v>
      </c>
      <c r="M206" s="9" t="s">
        <v>481</v>
      </c>
      <c r="N206" s="9" t="s">
        <v>482</v>
      </c>
      <c r="O206" s="9" t="s">
        <v>410</v>
      </c>
    </row>
    <row r="207" spans="11:15" x14ac:dyDescent="0.3">
      <c r="K207" s="39" t="s">
        <v>495</v>
      </c>
      <c r="L207" s="39" t="s">
        <v>496</v>
      </c>
      <c r="M207" s="9" t="s">
        <v>481</v>
      </c>
      <c r="N207" s="9" t="s">
        <v>482</v>
      </c>
      <c r="O207" s="9" t="s">
        <v>410</v>
      </c>
    </row>
    <row r="208" spans="11:15" x14ac:dyDescent="0.3">
      <c r="K208" s="39" t="s">
        <v>497</v>
      </c>
      <c r="L208" s="39" t="s">
        <v>498</v>
      </c>
      <c r="M208" s="9" t="s">
        <v>481</v>
      </c>
      <c r="N208" s="9" t="s">
        <v>482</v>
      </c>
      <c r="O208" s="9" t="s">
        <v>410</v>
      </c>
    </row>
    <row r="209" spans="11:15" x14ac:dyDescent="0.3">
      <c r="K209" s="39" t="s">
        <v>499</v>
      </c>
      <c r="L209" s="39" t="s">
        <v>500</v>
      </c>
      <c r="M209" s="9" t="s">
        <v>481</v>
      </c>
      <c r="N209" s="9" t="s">
        <v>482</v>
      </c>
      <c r="O209" s="9" t="s">
        <v>410</v>
      </c>
    </row>
    <row r="210" spans="11:15" x14ac:dyDescent="0.3">
      <c r="K210" s="39" t="s">
        <v>501</v>
      </c>
      <c r="L210" s="39" t="s">
        <v>502</v>
      </c>
      <c r="M210" s="9" t="s">
        <v>503</v>
      </c>
      <c r="N210" s="9" t="s">
        <v>504</v>
      </c>
      <c r="O210" s="9" t="s">
        <v>410</v>
      </c>
    </row>
    <row r="211" spans="11:15" x14ac:dyDescent="0.3">
      <c r="K211" s="39" t="s">
        <v>505</v>
      </c>
      <c r="L211" s="39" t="s">
        <v>506</v>
      </c>
      <c r="M211" s="9" t="s">
        <v>503</v>
      </c>
      <c r="N211" s="9" t="s">
        <v>504</v>
      </c>
      <c r="O211" s="9" t="s">
        <v>410</v>
      </c>
    </row>
    <row r="212" spans="11:15" x14ac:dyDescent="0.3">
      <c r="K212" s="39" t="s">
        <v>507</v>
      </c>
      <c r="L212" s="39" t="s">
        <v>508</v>
      </c>
      <c r="M212" s="9" t="s">
        <v>503</v>
      </c>
      <c r="N212" s="9" t="s">
        <v>504</v>
      </c>
      <c r="O212" s="9" t="s">
        <v>410</v>
      </c>
    </row>
    <row r="213" spans="11:15" x14ac:dyDescent="0.3">
      <c r="K213" s="39" t="s">
        <v>509</v>
      </c>
      <c r="L213" s="39" t="s">
        <v>510</v>
      </c>
      <c r="M213" s="9" t="s">
        <v>503</v>
      </c>
      <c r="N213" s="9" t="s">
        <v>504</v>
      </c>
      <c r="O213" s="9" t="s">
        <v>410</v>
      </c>
    </row>
    <row r="214" spans="11:15" x14ac:dyDescent="0.3">
      <c r="K214" s="39" t="s">
        <v>511</v>
      </c>
      <c r="L214" s="39" t="s">
        <v>512</v>
      </c>
      <c r="M214" s="9" t="s">
        <v>503</v>
      </c>
      <c r="N214" s="9" t="s">
        <v>504</v>
      </c>
      <c r="O214" s="9" t="s">
        <v>410</v>
      </c>
    </row>
    <row r="215" spans="11:15" x14ac:dyDescent="0.3">
      <c r="K215" s="39" t="s">
        <v>513</v>
      </c>
      <c r="L215" s="39" t="s">
        <v>514</v>
      </c>
      <c r="M215" s="9" t="s">
        <v>503</v>
      </c>
      <c r="N215" s="9" t="s">
        <v>504</v>
      </c>
      <c r="O215" s="9" t="s">
        <v>410</v>
      </c>
    </row>
    <row r="216" spans="11:15" x14ac:dyDescent="0.3">
      <c r="K216" s="39" t="s">
        <v>515</v>
      </c>
      <c r="L216" s="39" t="s">
        <v>516</v>
      </c>
      <c r="M216" s="9" t="s">
        <v>503</v>
      </c>
      <c r="N216" s="9" t="s">
        <v>504</v>
      </c>
      <c r="O216" s="9" t="s">
        <v>410</v>
      </c>
    </row>
    <row r="217" spans="11:15" x14ac:dyDescent="0.3">
      <c r="K217" s="39" t="s">
        <v>517</v>
      </c>
      <c r="L217" s="39" t="s">
        <v>518</v>
      </c>
      <c r="M217" s="9" t="s">
        <v>503</v>
      </c>
      <c r="N217" s="9" t="s">
        <v>504</v>
      </c>
      <c r="O217" s="9" t="s">
        <v>410</v>
      </c>
    </row>
    <row r="218" spans="11:15" x14ac:dyDescent="0.3">
      <c r="K218" s="39" t="s">
        <v>519</v>
      </c>
      <c r="L218" s="39" t="s">
        <v>520</v>
      </c>
      <c r="M218" s="9" t="s">
        <v>503</v>
      </c>
      <c r="N218" s="9" t="s">
        <v>504</v>
      </c>
      <c r="O218" s="9" t="s">
        <v>410</v>
      </c>
    </row>
  </sheetData>
  <sheetProtection password="DABD" sheet="1" objects="1" scenarios="1"/>
  <mergeCells count="1">
    <mergeCell ref="E24:G2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&amp;R &amp;F 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9AE1219D-28C0-49A8-A1EF-009E5F6015EF}">
            <xm:f>Cover!$D$5=""</xm:f>
            <x14:dxf>
              <fill>
                <patternFill>
                  <bgColor rgb="FFFF0000"/>
                </patternFill>
              </fill>
            </x14:dxf>
          </x14:cfRule>
          <xm:sqref>C3:F3</xm:sqref>
        </x14:conditionalFormatting>
        <x14:conditionalFormatting xmlns:xm="http://schemas.microsoft.com/office/excel/2006/main">
          <x14:cfRule type="expression" priority="4" id="{65BBB873-0A18-4856-9097-3FF4F714B439}">
            <xm:f>Cover!$D$14=""</xm:f>
            <x14:dxf>
              <font>
                <color theme="0"/>
              </font>
              <fill>
                <patternFill>
                  <bgColor rgb="FFFF0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C5:F5</xm:sqref>
        </x14:conditionalFormatting>
        <x14:conditionalFormatting xmlns:xm="http://schemas.microsoft.com/office/excel/2006/main">
          <x14:cfRule type="expression" priority="2" id="{F9D65984-62CC-45AF-91B5-E08F3A9C2DC7}">
            <xm:f>AND($C$24&gt;ROUND(VLOOKUP(CCG_CODE,Cover!$X:$AE,8,FALSE)*2%,2),$C$22&lt;&gt;0)</xm:f>
            <x14:dxf>
              <font>
                <color auto="1"/>
              </font>
            </x14:dxf>
          </x14:cfRule>
          <xm:sqref>E25</xm:sqref>
        </x14:conditionalFormatting>
        <x14:conditionalFormatting xmlns:xm="http://schemas.microsoft.com/office/excel/2006/main">
          <x14:cfRule type="expression" priority="1" id="{2452BD57-643E-4787-BA3C-D2FA56695CB0}">
            <xm:f>$C$24&gt;ROUND(VLOOKUP(CCG_CODE,Cover!$X:$AE,8,FALSE)*2%,3)</xm:f>
            <x14:dxf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E24:G24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Z104"/>
  <sheetViews>
    <sheetView topLeftCell="A28" zoomScale="90" zoomScaleNormal="90" workbookViewId="0">
      <pane xSplit="2" topLeftCell="C1" activePane="topRight" state="frozen"/>
      <selection activeCell="A2" sqref="A2"/>
      <selection pane="topRight" activeCell="O32" sqref="O32:O36"/>
    </sheetView>
  </sheetViews>
  <sheetFormatPr defaultColWidth="9.109375" defaultRowHeight="14.4" x14ac:dyDescent="0.3"/>
  <cols>
    <col min="1" max="1" width="2.6640625" style="9" customWidth="1"/>
    <col min="2" max="2" width="26.5546875" style="38" bestFit="1" customWidth="1"/>
    <col min="3" max="5" width="9.109375" style="38"/>
    <col min="6" max="6" width="10.109375" style="38" customWidth="1"/>
    <col min="7" max="18" width="9.109375" style="38"/>
    <col min="19" max="19" width="81" style="38" customWidth="1"/>
    <col min="20" max="52" width="9.109375" style="9"/>
    <col min="53" max="16384" width="9.109375" style="38"/>
  </cols>
  <sheetData>
    <row r="1" spans="1:20" x14ac:dyDescent="0.3">
      <c r="A1" s="34" t="str">
        <f>"NHS England Dashboard - 2013/14 Month " &amp; (Cover!$E$14)</f>
        <v>NHS England Dashboard - 2013/14 Month 04</v>
      </c>
      <c r="B1" s="28"/>
      <c r="C1" s="35"/>
      <c r="D1" s="28"/>
      <c r="E1" s="36"/>
      <c r="F1" s="2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20" x14ac:dyDescent="0.3">
      <c r="A2" s="28"/>
      <c r="B2" s="50"/>
      <c r="C2" s="35"/>
      <c r="D2" s="28"/>
      <c r="E2" s="36"/>
      <c r="F2" s="2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20" ht="15.6" x14ac:dyDescent="0.3">
      <c r="A3" s="28"/>
      <c r="B3" s="40" t="s">
        <v>564</v>
      </c>
      <c r="C3" s="41" t="str">
        <f>IF(ISBLANK(Cover!$D$5),"Please select CCG on Cover sheet",Cover!$D$5)</f>
        <v>NHS North, East, West Devon CCG</v>
      </c>
      <c r="D3" s="42"/>
      <c r="E3" s="42"/>
      <c r="F3" s="4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0" x14ac:dyDescent="0.3">
      <c r="A4" s="28"/>
      <c r="B4" s="44" t="s">
        <v>595</v>
      </c>
      <c r="C4" s="45" t="str">
        <f>Cover!E5</f>
        <v>99P</v>
      </c>
      <c r="D4" s="46"/>
      <c r="E4" s="47"/>
      <c r="F4" s="46"/>
      <c r="G4" s="9"/>
      <c r="H4" s="9"/>
      <c r="I4" s="9"/>
      <c r="J4" s="246" t="s">
        <v>631</v>
      </c>
      <c r="K4" s="246"/>
      <c r="L4" s="246"/>
      <c r="M4" s="246"/>
      <c r="N4" s="9"/>
      <c r="O4" s="246" t="s">
        <v>628</v>
      </c>
      <c r="P4" s="246"/>
      <c r="Q4" s="246"/>
      <c r="R4" s="246"/>
      <c r="S4" s="9"/>
    </row>
    <row r="5" spans="1:20" x14ac:dyDescent="0.3">
      <c r="A5" s="28"/>
      <c r="B5" s="44" t="s">
        <v>596</v>
      </c>
      <c r="C5" s="48">
        <f>IF(ISBLANK(Cover!$D$14),"Please select Month on Cover sheet",Cover!$D$14)</f>
        <v>41456</v>
      </c>
      <c r="D5" s="49"/>
      <c r="E5" s="49"/>
      <c r="F5" s="49"/>
      <c r="G5" s="9"/>
      <c r="H5" s="9"/>
      <c r="I5" s="9"/>
      <c r="J5" s="246" t="s">
        <v>632</v>
      </c>
      <c r="K5" s="246"/>
      <c r="L5" s="246"/>
      <c r="M5" s="246"/>
      <c r="N5" s="9"/>
      <c r="O5" s="9"/>
      <c r="P5" s="9"/>
      <c r="Q5" s="9"/>
      <c r="R5" s="9"/>
      <c r="S5" s="9"/>
    </row>
    <row r="6" spans="1:20" x14ac:dyDescent="0.3">
      <c r="A6" s="2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0" x14ac:dyDescent="0.3">
      <c r="A7" s="28"/>
      <c r="B7" s="216" t="s">
        <v>532</v>
      </c>
      <c r="C7" s="218" t="s">
        <v>614</v>
      </c>
      <c r="D7" s="167"/>
      <c r="E7" s="167"/>
      <c r="F7" s="167"/>
      <c r="G7" s="167"/>
      <c r="H7" s="167"/>
      <c r="I7" s="167"/>
      <c r="J7" s="167"/>
      <c r="K7" s="9"/>
      <c r="L7" s="9"/>
      <c r="M7" s="9"/>
      <c r="N7" s="9"/>
      <c r="O7" s="9"/>
      <c r="P7" s="9"/>
      <c r="Q7" s="9"/>
      <c r="R7" s="9"/>
      <c r="S7" s="9"/>
    </row>
    <row r="8" spans="1:20" x14ac:dyDescent="0.3">
      <c r="A8" s="28"/>
      <c r="B8" s="150"/>
      <c r="C8" s="151"/>
      <c r="D8" s="152"/>
      <c r="E8" s="248" t="s">
        <v>533</v>
      </c>
      <c r="F8" s="249"/>
      <c r="G8" s="249"/>
      <c r="H8" s="249"/>
      <c r="I8" s="250"/>
      <c r="J8" s="248" t="s">
        <v>534</v>
      </c>
      <c r="K8" s="249"/>
      <c r="L8" s="249"/>
      <c r="M8" s="249"/>
      <c r="N8" s="250"/>
      <c r="O8" s="249" t="s">
        <v>535</v>
      </c>
      <c r="P8" s="249"/>
      <c r="Q8" s="249"/>
      <c r="R8" s="251"/>
      <c r="S8" s="50"/>
      <c r="T8" s="28"/>
    </row>
    <row r="9" spans="1:20" ht="24.6" x14ac:dyDescent="0.3">
      <c r="A9" s="28"/>
      <c r="B9" s="153"/>
      <c r="C9" s="130" t="s">
        <v>536</v>
      </c>
      <c r="D9" s="154" t="s">
        <v>537</v>
      </c>
      <c r="E9" s="130" t="s">
        <v>538</v>
      </c>
      <c r="F9" s="131" t="s">
        <v>539</v>
      </c>
      <c r="G9" s="131" t="s">
        <v>540</v>
      </c>
      <c r="H9" s="131" t="s">
        <v>541</v>
      </c>
      <c r="I9" s="154" t="s">
        <v>542</v>
      </c>
      <c r="J9" s="130" t="s">
        <v>538</v>
      </c>
      <c r="K9" s="131" t="s">
        <v>539</v>
      </c>
      <c r="L9" s="131" t="s">
        <v>540</v>
      </c>
      <c r="M9" s="131" t="s">
        <v>541</v>
      </c>
      <c r="N9" s="154" t="s">
        <v>542</v>
      </c>
      <c r="O9" s="131" t="s">
        <v>539</v>
      </c>
      <c r="P9" s="131" t="s">
        <v>540</v>
      </c>
      <c r="Q9" s="131" t="s">
        <v>541</v>
      </c>
      <c r="R9" s="154" t="s">
        <v>542</v>
      </c>
      <c r="S9" s="132" t="s">
        <v>22</v>
      </c>
      <c r="T9" s="28"/>
    </row>
    <row r="10" spans="1:20" x14ac:dyDescent="0.3">
      <c r="A10" s="28"/>
      <c r="B10" s="57" t="s">
        <v>543</v>
      </c>
      <c r="C10" s="155"/>
      <c r="D10" s="156"/>
      <c r="E10" s="157"/>
      <c r="F10" s="59"/>
      <c r="G10" s="59"/>
      <c r="H10" s="59"/>
      <c r="I10" s="158"/>
      <c r="J10" s="59"/>
      <c r="K10" s="59"/>
      <c r="L10" s="59"/>
      <c r="M10" s="59"/>
      <c r="N10" s="158"/>
      <c r="O10" s="59"/>
      <c r="P10" s="59"/>
      <c r="Q10" s="59"/>
      <c r="R10" s="61"/>
      <c r="S10" s="138"/>
      <c r="T10" s="28"/>
    </row>
    <row r="11" spans="1:20" x14ac:dyDescent="0.3">
      <c r="A11" s="28"/>
      <c r="B11" s="65" t="s">
        <v>544</v>
      </c>
      <c r="C11" s="208">
        <v>12.78</v>
      </c>
      <c r="D11" s="159">
        <f>IFERROR(IF($C11=0,0,C11/CCG_ALLOCATION),"")</f>
        <v>1.205451124689861E-2</v>
      </c>
      <c r="E11" s="195">
        <f>C11/12</f>
        <v>1.0649999999999999</v>
      </c>
      <c r="F11" s="209">
        <f>E11</f>
        <v>1.0649999999999999</v>
      </c>
      <c r="G11" s="66">
        <f>IFERROR(F11-E11,"")</f>
        <v>0</v>
      </c>
      <c r="H11" s="159">
        <f>IFERROR(IF($C11=0,0,G11/$E11),"")</f>
        <v>0</v>
      </c>
      <c r="I11" s="160" t="str">
        <f>IFERROR(IF($C11=0,"",IF(F11&gt;E11,"G",IF(ABS(H11)&gt;50%,"R",IF(ABS(H11)&gt;20%,"AR",IF(ABS(H11)&gt;5%,"AG","G"))))),"")</f>
        <v>G</v>
      </c>
      <c r="J11" s="209">
        <f>IFERROR(C11/12*Cover!$E$14,"")</f>
        <v>4.26</v>
      </c>
      <c r="K11" s="209">
        <f>J11</f>
        <v>4.26</v>
      </c>
      <c r="L11" s="66">
        <f>IFERROR(K11-J11,"")</f>
        <v>0</v>
      </c>
      <c r="M11" s="159">
        <f>IFERROR(IF($C11=0,0,L11/$J11),"")</f>
        <v>0</v>
      </c>
      <c r="N11" s="160" t="str">
        <f t="shared" ref="N11:N14" si="0">IFERROR(IF($C11=0,"",IF(K11&gt;J11,"G",IF(ABS(M11)&gt;50%,"R",IF(ABS(M11)&gt;20%,"AR",IF(ABS(M11)&gt;5%,"AG","G"))))),"")</f>
        <v>G</v>
      </c>
      <c r="O11" s="209">
        <f>C11</f>
        <v>12.78</v>
      </c>
      <c r="P11" s="66">
        <f>O11-C11</f>
        <v>0</v>
      </c>
      <c r="Q11" s="159">
        <f t="shared" ref="Q11:Q15" si="1">IF($C11=0,0,P11/$C11)</f>
        <v>0</v>
      </c>
      <c r="R11" s="160" t="str">
        <f>IFERROR(IF($C11=0,"",IF(O11&gt;C11,"G",IF(ABS(Q11)&gt;50%,"R",IF(ABS(Q11)&gt;20%,"AR",IF(ABS(Q11)&gt;5%,"AG","G"))))),"")</f>
        <v>G</v>
      </c>
      <c r="S11" s="215"/>
      <c r="T11" s="28"/>
    </row>
    <row r="12" spans="1:20" x14ac:dyDescent="0.3">
      <c r="A12" s="28"/>
      <c r="B12" s="65" t="s">
        <v>545</v>
      </c>
      <c r="C12" s="208">
        <v>7.35</v>
      </c>
      <c r="D12" s="159">
        <f>IFERROR(IF($C12=0,0,C12/CCG_ALLOCATION),"")</f>
        <v>6.9327588157045992E-3</v>
      </c>
      <c r="E12" s="195">
        <f>C12/12</f>
        <v>0.61249999999999993</v>
      </c>
      <c r="F12" s="209">
        <f>E12</f>
        <v>0.61249999999999993</v>
      </c>
      <c r="G12" s="66">
        <f t="shared" ref="G12:G14" si="2">IFERROR(F12-E12,"")</f>
        <v>0</v>
      </c>
      <c r="H12" s="159">
        <f t="shared" ref="H12:H15" si="3">IFERROR(IF($C12=0,0,G12/$E12),"")</f>
        <v>0</v>
      </c>
      <c r="I12" s="160" t="str">
        <f t="shared" ref="I12:I14" si="4">IFERROR(IF($C12=0,"",IF(F12&gt;E12,"G",IF(ABS(H12)&gt;50%,"R",IF(ABS(H12)&gt;20%,"AR",IF(ABS(H12)&gt;5%,"AG","G"))))),"")</f>
        <v>G</v>
      </c>
      <c r="J12" s="209">
        <f>IFERROR(C12/12*Cover!$E$14,"")</f>
        <v>2.4499999999999997</v>
      </c>
      <c r="K12" s="209">
        <f t="shared" ref="K12:K13" si="5">J12</f>
        <v>2.4499999999999997</v>
      </c>
      <c r="L12" s="66">
        <f t="shared" ref="L12:L14" si="6">IFERROR(K12-J12,"")</f>
        <v>0</v>
      </c>
      <c r="M12" s="159">
        <f t="shared" ref="M12:M15" si="7">IFERROR(IF($C12=0,0,L12/$J12),"")</f>
        <v>0</v>
      </c>
      <c r="N12" s="160" t="str">
        <f t="shared" si="0"/>
        <v>G</v>
      </c>
      <c r="O12" s="209">
        <f t="shared" ref="O12:O14" si="8">C12</f>
        <v>7.35</v>
      </c>
      <c r="P12" s="66">
        <f t="shared" ref="P12:P14" si="9">O12-C12</f>
        <v>0</v>
      </c>
      <c r="Q12" s="159">
        <f t="shared" ref="Q12:Q14" si="10">IF($C12=0,0,P12/$C12)</f>
        <v>0</v>
      </c>
      <c r="R12" s="160" t="str">
        <f t="shared" ref="R12:R14" si="11">IFERROR(IF($C12=0,"",IF(O12&gt;C12,"G",IF(ABS(Q12)&gt;50%,"R",IF(ABS(Q12)&gt;20%,"AR",IF(ABS(Q12)&gt;5%,"AG","G"))))),"")</f>
        <v>G</v>
      </c>
      <c r="S12" s="215"/>
    </row>
    <row r="13" spans="1:20" x14ac:dyDescent="0.3">
      <c r="A13" s="28"/>
      <c r="B13" s="65" t="s">
        <v>47</v>
      </c>
      <c r="C13" s="208">
        <v>0</v>
      </c>
      <c r="D13" s="159">
        <f>IFERROR(IF($C13=0,0,C13/CCG_ALLOCATION),"")</f>
        <v>0</v>
      </c>
      <c r="E13" s="195">
        <v>0</v>
      </c>
      <c r="F13" s="209">
        <v>0</v>
      </c>
      <c r="G13" s="66">
        <f t="shared" si="2"/>
        <v>0</v>
      </c>
      <c r="H13" s="159">
        <f t="shared" si="3"/>
        <v>0</v>
      </c>
      <c r="I13" s="160" t="str">
        <f t="shared" si="4"/>
        <v/>
      </c>
      <c r="J13" s="209">
        <f>IFERROR(C13/12*Cover!$E$14,"")</f>
        <v>0</v>
      </c>
      <c r="K13" s="209">
        <f t="shared" si="5"/>
        <v>0</v>
      </c>
      <c r="L13" s="66">
        <f t="shared" si="6"/>
        <v>0</v>
      </c>
      <c r="M13" s="159">
        <f t="shared" si="7"/>
        <v>0</v>
      </c>
      <c r="N13" s="160" t="str">
        <f t="shared" si="0"/>
        <v/>
      </c>
      <c r="O13" s="209">
        <f t="shared" si="8"/>
        <v>0</v>
      </c>
      <c r="P13" s="66">
        <f t="shared" si="9"/>
        <v>0</v>
      </c>
      <c r="Q13" s="159">
        <f t="shared" si="10"/>
        <v>0</v>
      </c>
      <c r="R13" s="160" t="str">
        <f t="shared" si="11"/>
        <v/>
      </c>
      <c r="S13" s="215"/>
    </row>
    <row r="14" spans="1:20" x14ac:dyDescent="0.3">
      <c r="A14" s="28"/>
      <c r="B14" s="65" t="s">
        <v>613</v>
      </c>
      <c r="C14" s="208">
        <v>7.28</v>
      </c>
      <c r="D14" s="159">
        <f>IFERROR(IF($C14=0,0,C14/CCG_ALLOCATION),"")</f>
        <v>6.866732541269318E-3</v>
      </c>
      <c r="E14" s="195">
        <f>C14/12</f>
        <v>0.60666666666666669</v>
      </c>
      <c r="F14" s="209">
        <v>0</v>
      </c>
      <c r="G14" s="66">
        <f t="shared" si="2"/>
        <v>-0.60666666666666669</v>
      </c>
      <c r="H14" s="159">
        <f t="shared" si="3"/>
        <v>-1</v>
      </c>
      <c r="I14" s="160" t="str">
        <f t="shared" si="4"/>
        <v>R</v>
      </c>
      <c r="J14" s="209">
        <f>IFERROR(C14/12*Cover!$E$14,"")</f>
        <v>2.4266666666666667</v>
      </c>
      <c r="K14" s="209">
        <v>0</v>
      </c>
      <c r="L14" s="66">
        <f t="shared" si="6"/>
        <v>-2.4266666666666667</v>
      </c>
      <c r="M14" s="159">
        <f t="shared" si="7"/>
        <v>-1</v>
      </c>
      <c r="N14" s="160" t="str">
        <f t="shared" si="0"/>
        <v>R</v>
      </c>
      <c r="O14" s="209">
        <f t="shared" si="8"/>
        <v>7.28</v>
      </c>
      <c r="P14" s="66">
        <f t="shared" si="9"/>
        <v>0</v>
      </c>
      <c r="Q14" s="159">
        <f t="shared" si="10"/>
        <v>0</v>
      </c>
      <c r="R14" s="160" t="str">
        <f t="shared" si="11"/>
        <v>G</v>
      </c>
      <c r="S14" s="215"/>
    </row>
    <row r="15" spans="1:20" x14ac:dyDescent="0.3">
      <c r="A15" s="28"/>
      <c r="B15" s="87" t="s">
        <v>620</v>
      </c>
      <c r="C15" s="161">
        <f>SUM(C11:C14)</f>
        <v>27.41</v>
      </c>
      <c r="D15" s="162">
        <f>IFERROR(IF($C15=0,0,C15/CCG_ALLOCATION),"")</f>
        <v>2.5854002603872526E-2</v>
      </c>
      <c r="E15" s="88">
        <f>SUM(E11:E14)</f>
        <v>2.2841666666666667</v>
      </c>
      <c r="F15" s="90">
        <f>SUM(F11:F14)</f>
        <v>1.6774999999999998</v>
      </c>
      <c r="G15" s="90">
        <f t="shared" ref="G15" si="12">F15-E15</f>
        <v>-0.60666666666666691</v>
      </c>
      <c r="H15" s="162">
        <f t="shared" si="3"/>
        <v>-0.26559649762860282</v>
      </c>
      <c r="I15" s="163"/>
      <c r="J15" s="90">
        <f>SUM(J11:J14)</f>
        <v>9.1366666666666667</v>
      </c>
      <c r="K15" s="90">
        <f>SUM(K11:K14)</f>
        <v>6.7099999999999991</v>
      </c>
      <c r="L15" s="90">
        <f t="shared" ref="L15" si="13">K15-J15</f>
        <v>-2.4266666666666676</v>
      </c>
      <c r="M15" s="162">
        <f t="shared" si="7"/>
        <v>-0.26559649762860282</v>
      </c>
      <c r="N15" s="164"/>
      <c r="O15" s="90">
        <f>SUM(O11:O14)</f>
        <v>27.41</v>
      </c>
      <c r="P15" s="90">
        <f t="shared" ref="P15" si="14">O15-C15</f>
        <v>0</v>
      </c>
      <c r="Q15" s="162">
        <f t="shared" si="1"/>
        <v>0</v>
      </c>
      <c r="R15" s="165"/>
      <c r="S15" s="166"/>
    </row>
    <row r="16" spans="1:20" x14ac:dyDescent="0.3">
      <c r="A16" s="28"/>
      <c r="B16" s="145" t="s">
        <v>619</v>
      </c>
      <c r="C16" s="224">
        <f>IFERROR(IF(CCG_CODE="","",ABS(VLOOKUP(CCG_CODE,CCG_DATA,10,FALSE))),"")</f>
        <v>27.413355000000003</v>
      </c>
      <c r="D16" s="220"/>
      <c r="E16" s="80"/>
      <c r="F16" s="80"/>
      <c r="G16" s="233"/>
      <c r="H16" s="220"/>
      <c r="I16" s="221"/>
      <c r="J16" s="80"/>
      <c r="K16" s="80"/>
      <c r="L16" s="80"/>
      <c r="M16" s="220"/>
      <c r="N16" s="222"/>
      <c r="O16" s="80"/>
      <c r="P16" s="80"/>
      <c r="Q16" s="220"/>
      <c r="R16" s="222"/>
      <c r="S16" s="223"/>
    </row>
    <row r="17" spans="1:52" x14ac:dyDescent="0.3">
      <c r="A17" s="28"/>
      <c r="B17" s="147" t="s">
        <v>618</v>
      </c>
      <c r="C17" s="190">
        <f>IFERROR(ABS(C15)-ABS(C16),"")</f>
        <v>-3.3550000000026614E-3</v>
      </c>
      <c r="D17" s="220"/>
      <c r="E17" s="80"/>
      <c r="F17" s="244"/>
      <c r="G17" s="253"/>
      <c r="H17" s="253"/>
      <c r="I17" s="253"/>
      <c r="J17" s="253"/>
      <c r="K17" s="253"/>
      <c r="L17" s="253"/>
      <c r="M17" s="253"/>
      <c r="N17" s="253"/>
      <c r="O17" s="80"/>
      <c r="P17" s="80"/>
      <c r="Q17" s="220"/>
      <c r="R17" s="222"/>
      <c r="S17" s="223"/>
    </row>
    <row r="18" spans="1:52" x14ac:dyDescent="0.3">
      <c r="A18" s="28"/>
      <c r="B18" s="9"/>
      <c r="C18" s="9"/>
      <c r="D18" s="9"/>
      <c r="E18" s="9"/>
      <c r="F18" s="9"/>
      <c r="G18" s="234" t="s">
        <v>627</v>
      </c>
      <c r="H18" s="9"/>
      <c r="I18" s="9"/>
      <c r="J18" s="9"/>
      <c r="K18" s="9"/>
      <c r="L18" s="9"/>
      <c r="M18" s="9"/>
      <c r="N18" s="9"/>
      <c r="O18" s="121"/>
      <c r="P18" s="121"/>
      <c r="Q18" s="9"/>
      <c r="R18" s="9"/>
      <c r="S18" s="167"/>
    </row>
    <row r="19" spans="1:52" x14ac:dyDescent="0.3">
      <c r="A19" s="28"/>
      <c r="B19" s="168" t="s">
        <v>528</v>
      </c>
      <c r="C19" s="169">
        <f>IFERROR(IF(CCG_CODE="","",VLOOKUP(CCG_CODE,CCG_DATA,8,FALSE)),"")</f>
        <v>1060.184004</v>
      </c>
      <c r="D19" s="170"/>
      <c r="E19" s="9"/>
      <c r="F19" s="9"/>
      <c r="G19" s="9"/>
      <c r="H19" s="9"/>
      <c r="I19" s="221"/>
      <c r="J19" s="80"/>
      <c r="K19" s="80"/>
      <c r="L19" s="80"/>
      <c r="M19" s="220"/>
      <c r="N19" s="222"/>
      <c r="O19" s="121"/>
      <c r="P19" s="121"/>
      <c r="Q19" s="9"/>
      <c r="R19" s="171"/>
      <c r="S19" s="9"/>
    </row>
    <row r="20" spans="1:52" x14ac:dyDescent="0.3">
      <c r="A20" s="2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52" x14ac:dyDescent="0.3">
      <c r="A21" s="28"/>
      <c r="B21" s="9"/>
      <c r="C21" s="9"/>
      <c r="D21" s="9"/>
      <c r="E21" s="9"/>
      <c r="F21" s="9"/>
      <c r="G21" s="9"/>
      <c r="H21" s="9"/>
      <c r="I21" s="221"/>
      <c r="J21" s="80"/>
      <c r="K21" s="80"/>
      <c r="L21" s="80"/>
      <c r="M21" s="220"/>
      <c r="N21" s="222"/>
      <c r="O21" s="9"/>
      <c r="P21" s="9"/>
      <c r="Q21" s="9"/>
      <c r="R21" s="9"/>
      <c r="S21" s="9"/>
    </row>
    <row r="22" spans="1:52" x14ac:dyDescent="0.3">
      <c r="A22" s="28"/>
      <c r="B22" s="17" t="s">
        <v>547</v>
      </c>
      <c r="C22" s="18"/>
      <c r="D22" s="18"/>
      <c r="E22" s="18"/>
      <c r="F22" s="167"/>
      <c r="G22" s="167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52" ht="36.6" x14ac:dyDescent="0.3">
      <c r="A23" s="28"/>
      <c r="B23" s="153"/>
      <c r="C23" s="130" t="s">
        <v>536</v>
      </c>
      <c r="D23" s="131" t="s">
        <v>548</v>
      </c>
      <c r="E23" s="131" t="s">
        <v>540</v>
      </c>
      <c r="F23" s="131" t="s">
        <v>549</v>
      </c>
      <c r="G23" s="9"/>
      <c r="H23" s="9"/>
      <c r="I23" s="221"/>
      <c r="J23" s="80"/>
      <c r="K23" s="80"/>
      <c r="L23" s="80"/>
      <c r="M23" s="220"/>
      <c r="N23" s="222"/>
      <c r="O23" s="9"/>
      <c r="P23" s="9"/>
      <c r="Q23" s="9"/>
      <c r="R23" s="9"/>
      <c r="S23" s="9"/>
    </row>
    <row r="24" spans="1:52" x14ac:dyDescent="0.3">
      <c r="A24" s="28"/>
      <c r="B24" s="1" t="s">
        <v>550</v>
      </c>
      <c r="C24" s="210">
        <v>27.41</v>
      </c>
      <c r="D24" s="211">
        <v>27.41</v>
      </c>
      <c r="E24" s="7">
        <f>D24-C24</f>
        <v>0</v>
      </c>
      <c r="F24" s="3">
        <f>IFERROR(E24/$C$26,"")</f>
        <v>0</v>
      </c>
      <c r="G24" s="9"/>
      <c r="H24" s="9"/>
      <c r="I24" s="252" t="str">
        <f>IF(OR(C27=FALSE,D27=FALSE),"Please ensure this split matches the figures on row 15","")</f>
        <v/>
      </c>
      <c r="J24" s="252"/>
      <c r="K24" s="252"/>
      <c r="L24" s="252"/>
      <c r="M24" s="252"/>
      <c r="N24" s="252"/>
      <c r="O24" s="9"/>
      <c r="P24" s="9"/>
      <c r="Q24" s="9"/>
      <c r="R24" s="9"/>
      <c r="S24" s="9"/>
    </row>
    <row r="25" spans="1:52" x14ac:dyDescent="0.3">
      <c r="A25" s="28"/>
      <c r="B25" s="2" t="s">
        <v>551</v>
      </c>
      <c r="C25" s="212">
        <v>0</v>
      </c>
      <c r="D25" s="213">
        <v>0</v>
      </c>
      <c r="E25" s="8">
        <f>D25-C25</f>
        <v>0</v>
      </c>
      <c r="F25" s="4">
        <f>IFERROR(E25/$C$26,"")</f>
        <v>0</v>
      </c>
      <c r="G25" s="9"/>
      <c r="H25" s="9"/>
      <c r="I25" s="252"/>
      <c r="J25" s="252"/>
      <c r="K25" s="252"/>
      <c r="L25" s="252"/>
      <c r="M25" s="252"/>
      <c r="N25" s="252"/>
      <c r="O25" s="9"/>
      <c r="P25" s="9"/>
      <c r="Q25" s="9"/>
      <c r="R25" s="9"/>
      <c r="S25" s="9"/>
    </row>
    <row r="26" spans="1:52" x14ac:dyDescent="0.3">
      <c r="A26" s="28"/>
      <c r="B26" s="87" t="s">
        <v>546</v>
      </c>
      <c r="C26" s="6">
        <f>SUM(C24:C25)</f>
        <v>27.41</v>
      </c>
      <c r="D26" s="19">
        <f t="shared" ref="D26:E26" si="15">SUM(D24:D25)</f>
        <v>27.41</v>
      </c>
      <c r="E26" s="20">
        <f t="shared" si="15"/>
        <v>0</v>
      </c>
      <c r="F26" s="5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52" x14ac:dyDescent="0.3">
      <c r="A27" s="28"/>
      <c r="B27" s="11" t="s">
        <v>626</v>
      </c>
      <c r="C27" s="12" t="b">
        <f>C26=QIPP_YR_PLAN</f>
        <v>1</v>
      </c>
      <c r="D27" s="13" t="b">
        <f>D26=QIPP_YR_ACT</f>
        <v>1</v>
      </c>
      <c r="E27" s="13"/>
      <c r="F27" s="9"/>
      <c r="G27" s="9"/>
      <c r="H27" s="9"/>
      <c r="I27" s="9"/>
      <c r="J27" s="246" t="s">
        <v>631</v>
      </c>
      <c r="K27" s="246"/>
      <c r="L27" s="246"/>
      <c r="M27" s="246"/>
      <c r="N27" s="9"/>
      <c r="O27" s="247" t="s">
        <v>628</v>
      </c>
      <c r="P27" s="247"/>
      <c r="Q27" s="247"/>
      <c r="R27" s="247"/>
      <c r="S27" s="9"/>
    </row>
    <row r="28" spans="1:52" s="50" customFormat="1" x14ac:dyDescent="0.3">
      <c r="A28" s="28"/>
      <c r="B28" s="14"/>
      <c r="C28" s="15"/>
      <c r="D28" s="16"/>
      <c r="E28" s="16"/>
      <c r="F28" s="28"/>
      <c r="G28" s="28"/>
      <c r="H28" s="28"/>
      <c r="I28" s="28"/>
      <c r="J28" s="246" t="s">
        <v>632</v>
      </c>
      <c r="K28" s="246"/>
      <c r="L28" s="246"/>
      <c r="M28" s="246"/>
      <c r="N28" s="9"/>
      <c r="O28" s="9"/>
      <c r="P28" s="9"/>
      <c r="Q28" s="9"/>
      <c r="R28" s="9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52" x14ac:dyDescent="0.3">
      <c r="A29" s="28"/>
      <c r="B29" s="172" t="s">
        <v>561</v>
      </c>
      <c r="C29" s="172"/>
      <c r="D29" s="172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9"/>
    </row>
    <row r="30" spans="1:52" ht="24.6" x14ac:dyDescent="0.3">
      <c r="A30" s="28"/>
      <c r="B30" s="153"/>
      <c r="C30" s="130" t="s">
        <v>536</v>
      </c>
      <c r="D30" s="174"/>
      <c r="E30" s="131" t="s">
        <v>538</v>
      </c>
      <c r="F30" s="131" t="s">
        <v>539</v>
      </c>
      <c r="G30" s="131" t="s">
        <v>540</v>
      </c>
      <c r="H30" s="131" t="s">
        <v>541</v>
      </c>
      <c r="I30" s="154" t="s">
        <v>542</v>
      </c>
      <c r="J30" s="130" t="s">
        <v>538</v>
      </c>
      <c r="K30" s="131" t="s">
        <v>539</v>
      </c>
      <c r="L30" s="131" t="s">
        <v>540</v>
      </c>
      <c r="M30" s="131" t="s">
        <v>541</v>
      </c>
      <c r="N30" s="154" t="s">
        <v>542</v>
      </c>
      <c r="O30" s="131" t="s">
        <v>539</v>
      </c>
      <c r="P30" s="131" t="s">
        <v>540</v>
      </c>
      <c r="Q30" s="131" t="s">
        <v>541</v>
      </c>
      <c r="R30" s="132" t="s">
        <v>542</v>
      </c>
      <c r="S30" s="132" t="s">
        <v>22</v>
      </c>
    </row>
    <row r="31" spans="1:52" x14ac:dyDescent="0.3">
      <c r="A31" s="28"/>
      <c r="B31" s="175" t="s">
        <v>594</v>
      </c>
      <c r="C31" s="176"/>
      <c r="D31" s="175"/>
      <c r="E31" s="59"/>
      <c r="F31" s="59"/>
      <c r="G31" s="59"/>
      <c r="H31" s="59"/>
      <c r="I31" s="158"/>
      <c r="J31" s="59"/>
      <c r="K31" s="59"/>
      <c r="L31" s="59"/>
      <c r="M31" s="59"/>
      <c r="N31" s="158"/>
      <c r="O31" s="59"/>
      <c r="P31" s="59"/>
      <c r="Q31" s="59"/>
      <c r="R31" s="61"/>
      <c r="S31" s="138"/>
    </row>
    <row r="32" spans="1:52" x14ac:dyDescent="0.3">
      <c r="A32" s="28"/>
      <c r="B32" s="177" t="s">
        <v>555</v>
      </c>
      <c r="C32" s="208">
        <f>20.8-1.42</f>
        <v>19.380000000000003</v>
      </c>
      <c r="D32" s="178"/>
      <c r="E32" s="209">
        <f>C32/12</f>
        <v>1.6150000000000002</v>
      </c>
      <c r="F32" s="209">
        <f>E32</f>
        <v>1.6150000000000002</v>
      </c>
      <c r="G32" s="66">
        <f t="shared" ref="G32:G36" si="16">IFERROR(F32-E32,"")</f>
        <v>0</v>
      </c>
      <c r="H32" s="159">
        <f t="shared" ref="H32:H37" si="17">IFERROR(IF($C32=0,0,G32/$E32),"")</f>
        <v>0</v>
      </c>
      <c r="I32" s="160" t="str">
        <f t="shared" ref="I32:I36" si="18">IFERROR(IF($C32=0,"",IF(F32&gt;E32,"G",IF(ABS(H32)&gt;50%,"R",IF(ABS(H32)&gt;20%,"AR",IF(ABS(H32)&gt;5%,"AG","G"))))),"")</f>
        <v>G</v>
      </c>
      <c r="J32" s="209">
        <f>IFERROR(C32/12*Cover!$E$14,"")</f>
        <v>6.4600000000000009</v>
      </c>
      <c r="K32" s="209">
        <f>J32</f>
        <v>6.4600000000000009</v>
      </c>
      <c r="L32" s="66">
        <f t="shared" ref="L32:L36" si="19">IFERROR(K32-J32,"")</f>
        <v>0</v>
      </c>
      <c r="M32" s="159">
        <f t="shared" ref="M32:M37" si="20">IFERROR(IF($C32=0,0,L32/$J32),"")</f>
        <v>0</v>
      </c>
      <c r="N32" s="160" t="str">
        <f t="shared" ref="N32:N36" si="21">IFERROR(IF($C32=0,"",IF(K32&gt;J32,"G",IF(ABS(M32)&gt;50%,"R",IF(ABS(M32)&gt;20%,"AR",IF(ABS(M32)&gt;5%,"AG","G"))))),"")</f>
        <v>G</v>
      </c>
      <c r="O32" s="209">
        <f>C32</f>
        <v>19.380000000000003</v>
      </c>
      <c r="P32" s="66">
        <f t="shared" ref="P32:P36" si="22">O32-C32</f>
        <v>0</v>
      </c>
      <c r="Q32" s="159">
        <f t="shared" ref="Q32:Q36" si="23">IF($C32=0,0,P32/$C32)</f>
        <v>0</v>
      </c>
      <c r="R32" s="160" t="str">
        <f t="shared" ref="R32:R36" si="24">IFERROR(IF($C32=0,"",IF(O32&gt;C32,"G",IF(ABS(Q32)&gt;50%,"R",IF(ABS(Q32)&gt;20%,"AR",IF(ABS(Q32)&gt;5%,"AG","G"))))),"")</f>
        <v>G</v>
      </c>
      <c r="S32" s="199"/>
    </row>
    <row r="33" spans="2:19" x14ac:dyDescent="0.3">
      <c r="B33" s="179" t="s">
        <v>556</v>
      </c>
      <c r="C33" s="208">
        <v>5.34</v>
      </c>
      <c r="D33" s="178"/>
      <c r="E33" s="209">
        <f t="shared" ref="E33:E36" si="25">C33/12</f>
        <v>0.44500000000000001</v>
      </c>
      <c r="F33" s="209">
        <f t="shared" ref="F33:F36" si="26">E33</f>
        <v>0.44500000000000001</v>
      </c>
      <c r="G33" s="66">
        <f t="shared" si="16"/>
        <v>0</v>
      </c>
      <c r="H33" s="159">
        <f t="shared" si="17"/>
        <v>0</v>
      </c>
      <c r="I33" s="160" t="str">
        <f t="shared" si="18"/>
        <v>G</v>
      </c>
      <c r="J33" s="209">
        <f>IFERROR(C33/12*Cover!$E$14,"")</f>
        <v>1.78</v>
      </c>
      <c r="K33" s="209">
        <f t="shared" ref="K33:K36" si="27">J33</f>
        <v>1.78</v>
      </c>
      <c r="L33" s="66">
        <f t="shared" si="19"/>
        <v>0</v>
      </c>
      <c r="M33" s="159">
        <f t="shared" si="20"/>
        <v>0</v>
      </c>
      <c r="N33" s="160" t="str">
        <f t="shared" si="21"/>
        <v>G</v>
      </c>
      <c r="O33" s="209">
        <f t="shared" ref="O33:O36" si="28">C33</f>
        <v>5.34</v>
      </c>
      <c r="P33" s="66">
        <f t="shared" si="22"/>
        <v>0</v>
      </c>
      <c r="Q33" s="159">
        <f t="shared" si="23"/>
        <v>0</v>
      </c>
      <c r="R33" s="160" t="str">
        <f t="shared" si="24"/>
        <v>G</v>
      </c>
      <c r="S33" s="200"/>
    </row>
    <row r="34" spans="2:19" x14ac:dyDescent="0.3">
      <c r="B34" s="179" t="s">
        <v>557</v>
      </c>
      <c r="C34" s="208">
        <v>4.8099999999999996</v>
      </c>
      <c r="D34" s="178"/>
      <c r="E34" s="209">
        <f t="shared" si="25"/>
        <v>0.40083333333333332</v>
      </c>
      <c r="F34" s="209">
        <f t="shared" si="26"/>
        <v>0.40083333333333332</v>
      </c>
      <c r="G34" s="66">
        <f t="shared" si="16"/>
        <v>0</v>
      </c>
      <c r="H34" s="159">
        <f t="shared" si="17"/>
        <v>0</v>
      </c>
      <c r="I34" s="160" t="str">
        <f t="shared" si="18"/>
        <v>G</v>
      </c>
      <c r="J34" s="209">
        <f>IFERROR(C34/12*Cover!$E$14,"")</f>
        <v>1.6033333333333333</v>
      </c>
      <c r="K34" s="209">
        <f t="shared" si="27"/>
        <v>1.6033333333333333</v>
      </c>
      <c r="L34" s="66">
        <f t="shared" si="19"/>
        <v>0</v>
      </c>
      <c r="M34" s="159">
        <f t="shared" si="20"/>
        <v>0</v>
      </c>
      <c r="N34" s="160" t="str">
        <f t="shared" si="21"/>
        <v>G</v>
      </c>
      <c r="O34" s="209">
        <f t="shared" si="28"/>
        <v>4.8099999999999996</v>
      </c>
      <c r="P34" s="66">
        <f t="shared" si="22"/>
        <v>0</v>
      </c>
      <c r="Q34" s="159">
        <f t="shared" si="23"/>
        <v>0</v>
      </c>
      <c r="R34" s="160" t="str">
        <f t="shared" si="24"/>
        <v>G</v>
      </c>
      <c r="S34" s="200"/>
    </row>
    <row r="35" spans="2:19" x14ac:dyDescent="0.3">
      <c r="B35" s="179" t="s">
        <v>558</v>
      </c>
      <c r="C35" s="208">
        <v>2.36</v>
      </c>
      <c r="D35" s="178"/>
      <c r="E35" s="209">
        <f t="shared" si="25"/>
        <v>0.19666666666666666</v>
      </c>
      <c r="F35" s="209">
        <f t="shared" si="26"/>
        <v>0.19666666666666666</v>
      </c>
      <c r="G35" s="66">
        <f t="shared" si="16"/>
        <v>0</v>
      </c>
      <c r="H35" s="159">
        <f t="shared" si="17"/>
        <v>0</v>
      </c>
      <c r="I35" s="160" t="str">
        <f t="shared" si="18"/>
        <v>G</v>
      </c>
      <c r="J35" s="209">
        <f>IFERROR(C35/12*Cover!$E$14,"")</f>
        <v>0.78666666666666663</v>
      </c>
      <c r="K35" s="209">
        <f t="shared" si="27"/>
        <v>0.78666666666666663</v>
      </c>
      <c r="L35" s="66">
        <f t="shared" si="19"/>
        <v>0</v>
      </c>
      <c r="M35" s="159">
        <f t="shared" si="20"/>
        <v>0</v>
      </c>
      <c r="N35" s="160" t="str">
        <f t="shared" si="21"/>
        <v>G</v>
      </c>
      <c r="O35" s="209">
        <f t="shared" si="28"/>
        <v>2.36</v>
      </c>
      <c r="P35" s="66">
        <f t="shared" si="22"/>
        <v>0</v>
      </c>
      <c r="Q35" s="159">
        <f t="shared" si="23"/>
        <v>0</v>
      </c>
      <c r="R35" s="160" t="str">
        <f t="shared" si="24"/>
        <v>G</v>
      </c>
      <c r="S35" s="200"/>
    </row>
    <row r="36" spans="2:19" x14ac:dyDescent="0.3">
      <c r="B36" s="180" t="s">
        <v>559</v>
      </c>
      <c r="C36" s="208">
        <v>5.99</v>
      </c>
      <c r="D36" s="178"/>
      <c r="E36" s="209">
        <f t="shared" si="25"/>
        <v>0.4991666666666667</v>
      </c>
      <c r="F36" s="209">
        <f t="shared" si="26"/>
        <v>0.4991666666666667</v>
      </c>
      <c r="G36" s="66">
        <f t="shared" si="16"/>
        <v>0</v>
      </c>
      <c r="H36" s="159">
        <f t="shared" si="17"/>
        <v>0</v>
      </c>
      <c r="I36" s="160" t="str">
        <f t="shared" si="18"/>
        <v>G</v>
      </c>
      <c r="J36" s="209">
        <f>IFERROR(C36/12*Cover!$E$14,"")</f>
        <v>1.9966666666666668</v>
      </c>
      <c r="K36" s="209">
        <f t="shared" si="27"/>
        <v>1.9966666666666668</v>
      </c>
      <c r="L36" s="66">
        <f t="shared" si="19"/>
        <v>0</v>
      </c>
      <c r="M36" s="159">
        <f t="shared" si="20"/>
        <v>0</v>
      </c>
      <c r="N36" s="160" t="str">
        <f t="shared" si="21"/>
        <v>G</v>
      </c>
      <c r="O36" s="209">
        <f t="shared" si="28"/>
        <v>5.99</v>
      </c>
      <c r="P36" s="66">
        <f t="shared" si="22"/>
        <v>0</v>
      </c>
      <c r="Q36" s="159">
        <f t="shared" si="23"/>
        <v>0</v>
      </c>
      <c r="R36" s="160" t="str">
        <f t="shared" si="24"/>
        <v>G</v>
      </c>
      <c r="S36" s="200"/>
    </row>
    <row r="37" spans="2:19" x14ac:dyDescent="0.3">
      <c r="B37" s="97" t="s">
        <v>560</v>
      </c>
      <c r="C37" s="181">
        <f t="shared" ref="C37" si="29">SUM(C32:C36)</f>
        <v>37.880000000000003</v>
      </c>
      <c r="D37" s="182"/>
      <c r="E37" s="183">
        <f>SUM(E32:E36)</f>
        <v>3.1566666666666667</v>
      </c>
      <c r="F37" s="184">
        <f t="shared" ref="F37" si="30">SUM(F32:F36)</f>
        <v>3.1566666666666667</v>
      </c>
      <c r="G37" s="184">
        <f t="shared" ref="G37" si="31">F37-E37</f>
        <v>0</v>
      </c>
      <c r="H37" s="185">
        <f t="shared" si="17"/>
        <v>0</v>
      </c>
      <c r="I37" s="186"/>
      <c r="J37" s="183">
        <f t="shared" ref="J37:K37" si="32">SUM(J32:J36)</f>
        <v>12.626666666666667</v>
      </c>
      <c r="K37" s="184">
        <f t="shared" si="32"/>
        <v>12.626666666666667</v>
      </c>
      <c r="L37" s="184">
        <f t="shared" ref="L37" si="33">K37-J37</f>
        <v>0</v>
      </c>
      <c r="M37" s="185">
        <f t="shared" si="20"/>
        <v>0</v>
      </c>
      <c r="N37" s="186"/>
      <c r="O37" s="183">
        <f t="shared" ref="O37" si="34">SUM(O32:O36)</f>
        <v>37.880000000000003</v>
      </c>
      <c r="P37" s="184">
        <f t="shared" ref="P37" si="35">O37-C37</f>
        <v>0</v>
      </c>
      <c r="Q37" s="185">
        <f t="shared" ref="Q37" si="36">IF($C37=0,0,P37/$C37)</f>
        <v>0</v>
      </c>
      <c r="R37" s="186"/>
      <c r="S37" s="201"/>
    </row>
    <row r="38" spans="2:19" s="9" customFormat="1" x14ac:dyDescent="0.3">
      <c r="B38" s="145" t="s">
        <v>622</v>
      </c>
      <c r="C38" s="187">
        <f>IFERROR(IF(CCG_CODE="","",ABS(VLOOKUP(CCG_CODE,CCG_DATA,10,FALSE))),"")</f>
        <v>27.413355000000003</v>
      </c>
      <c r="D38" s="188"/>
      <c r="E38" s="189"/>
      <c r="F38" s="189"/>
      <c r="G38" s="189"/>
      <c r="H38" s="73"/>
      <c r="I38" s="73"/>
      <c r="J38" s="189"/>
      <c r="K38" s="189"/>
      <c r="L38" s="189"/>
      <c r="M38" s="73"/>
      <c r="N38" s="73"/>
      <c r="O38" s="189"/>
      <c r="P38" s="189"/>
      <c r="Q38" s="73"/>
      <c r="R38" s="73"/>
    </row>
    <row r="39" spans="2:19" s="9" customFormat="1" x14ac:dyDescent="0.3">
      <c r="B39" s="147" t="s">
        <v>621</v>
      </c>
      <c r="C39" s="190">
        <f>IFERROR(ABS(C37)-ABS(C38),"")</f>
        <v>10.466645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</row>
    <row r="40" spans="2:19" s="9" customFormat="1" x14ac:dyDescent="0.3">
      <c r="B40" s="191"/>
    </row>
    <row r="41" spans="2:19" s="9" customFormat="1" x14ac:dyDescent="0.3">
      <c r="B41" s="46" t="s">
        <v>138</v>
      </c>
      <c r="C41" s="35"/>
    </row>
    <row r="42" spans="2:19" s="9" customFormat="1" x14ac:dyDescent="0.3">
      <c r="B42" s="46" t="s">
        <v>552</v>
      </c>
      <c r="C42" s="35"/>
    </row>
    <row r="43" spans="2:19" s="9" customFormat="1" x14ac:dyDescent="0.3">
      <c r="B43" s="217" t="s">
        <v>611</v>
      </c>
      <c r="C43" s="35"/>
    </row>
    <row r="44" spans="2:19" s="9" customFormat="1" x14ac:dyDescent="0.3">
      <c r="B44" s="46" t="s">
        <v>612</v>
      </c>
      <c r="C44" s="35"/>
    </row>
    <row r="45" spans="2:19" s="9" customFormat="1" x14ac:dyDescent="0.3">
      <c r="B45" s="46" t="s">
        <v>610</v>
      </c>
      <c r="C45" s="35"/>
    </row>
    <row r="46" spans="2:19" s="9" customFormat="1" x14ac:dyDescent="0.3">
      <c r="B46" s="46"/>
      <c r="C46" s="35"/>
    </row>
    <row r="47" spans="2:19" s="9" customFormat="1" x14ac:dyDescent="0.3">
      <c r="C47" s="120"/>
    </row>
    <row r="48" spans="2:19" s="9" customFormat="1" x14ac:dyDescent="0.3"/>
    <row r="49" s="9" customFormat="1" x14ac:dyDescent="0.3"/>
    <row r="50" s="9" customFormat="1" x14ac:dyDescent="0.3"/>
    <row r="51" s="9" customFormat="1" x14ac:dyDescent="0.3"/>
    <row r="52" s="9" customFormat="1" x14ac:dyDescent="0.3"/>
    <row r="53" s="9" customFormat="1" x14ac:dyDescent="0.3"/>
    <row r="54" s="9" customFormat="1" x14ac:dyDescent="0.3"/>
    <row r="55" s="9" customFormat="1" x14ac:dyDescent="0.3"/>
    <row r="56" s="9" customFormat="1" x14ac:dyDescent="0.3"/>
    <row r="57" s="9" customFormat="1" x14ac:dyDescent="0.3"/>
    <row r="58" s="9" customFormat="1" x14ac:dyDescent="0.3"/>
    <row r="59" s="9" customFormat="1" x14ac:dyDescent="0.3"/>
    <row r="60" s="9" customFormat="1" x14ac:dyDescent="0.3"/>
    <row r="61" s="9" customFormat="1" x14ac:dyDescent="0.3"/>
    <row r="62" s="9" customFormat="1" x14ac:dyDescent="0.3"/>
    <row r="63" s="9" customFormat="1" x14ac:dyDescent="0.3"/>
    <row r="64" s="9" customFormat="1" x14ac:dyDescent="0.3"/>
    <row r="65" s="9" customFormat="1" x14ac:dyDescent="0.3"/>
    <row r="66" s="9" customFormat="1" x14ac:dyDescent="0.3"/>
    <row r="67" s="9" customFormat="1" x14ac:dyDescent="0.3"/>
    <row r="68" s="9" customFormat="1" x14ac:dyDescent="0.3"/>
    <row r="69" s="9" customFormat="1" x14ac:dyDescent="0.3"/>
    <row r="70" s="9" customFormat="1" x14ac:dyDescent="0.3"/>
    <row r="71" s="9" customFormat="1" x14ac:dyDescent="0.3"/>
    <row r="72" s="9" customFormat="1" x14ac:dyDescent="0.3"/>
    <row r="73" s="9" customFormat="1" x14ac:dyDescent="0.3"/>
    <row r="74" s="9" customFormat="1" x14ac:dyDescent="0.3"/>
    <row r="75" s="9" customFormat="1" x14ac:dyDescent="0.3"/>
    <row r="76" s="9" customFormat="1" x14ac:dyDescent="0.3"/>
    <row r="77" s="9" customFormat="1" x14ac:dyDescent="0.3"/>
    <row r="78" s="9" customFormat="1" x14ac:dyDescent="0.3"/>
    <row r="79" s="9" customFormat="1" x14ac:dyDescent="0.3"/>
    <row r="80" s="9" customFormat="1" x14ac:dyDescent="0.3"/>
    <row r="81" s="9" customFormat="1" x14ac:dyDescent="0.3"/>
    <row r="82" s="9" customFormat="1" x14ac:dyDescent="0.3"/>
    <row r="83" s="9" customFormat="1" x14ac:dyDescent="0.3"/>
    <row r="84" s="9" customFormat="1" x14ac:dyDescent="0.3"/>
    <row r="85" s="9" customFormat="1" x14ac:dyDescent="0.3"/>
    <row r="86" s="9" customFormat="1" x14ac:dyDescent="0.3"/>
    <row r="87" s="9" customFormat="1" x14ac:dyDescent="0.3"/>
    <row r="88" s="9" customFormat="1" x14ac:dyDescent="0.3"/>
    <row r="89" s="9" customFormat="1" x14ac:dyDescent="0.3"/>
    <row r="90" s="9" customFormat="1" x14ac:dyDescent="0.3"/>
    <row r="91" s="9" customFormat="1" x14ac:dyDescent="0.3"/>
    <row r="92" s="9" customFormat="1" x14ac:dyDescent="0.3"/>
    <row r="93" s="9" customFormat="1" x14ac:dyDescent="0.3"/>
    <row r="94" s="9" customFormat="1" x14ac:dyDescent="0.3"/>
    <row r="95" s="9" customFormat="1" x14ac:dyDescent="0.3"/>
    <row r="96" s="9" customFormat="1" x14ac:dyDescent="0.3"/>
    <row r="97" s="9" customFormat="1" x14ac:dyDescent="0.3"/>
    <row r="98" s="9" customFormat="1" x14ac:dyDescent="0.3"/>
    <row r="99" s="9" customFormat="1" x14ac:dyDescent="0.3"/>
    <row r="100" s="9" customFormat="1" x14ac:dyDescent="0.3"/>
    <row r="101" s="9" customFormat="1" x14ac:dyDescent="0.3"/>
    <row r="102" s="9" customFormat="1" x14ac:dyDescent="0.3"/>
    <row r="103" s="9" customFormat="1" x14ac:dyDescent="0.3"/>
    <row r="104" s="9" customFormat="1" x14ac:dyDescent="0.3"/>
  </sheetData>
  <sheetProtection password="DABD" sheet="1" objects="1" scenarios="1"/>
  <mergeCells count="11">
    <mergeCell ref="E8:I8"/>
    <mergeCell ref="J8:N8"/>
    <mergeCell ref="O8:R8"/>
    <mergeCell ref="I24:N25"/>
    <mergeCell ref="G17:N17"/>
    <mergeCell ref="J28:M28"/>
    <mergeCell ref="O4:R4"/>
    <mergeCell ref="J4:M4"/>
    <mergeCell ref="J5:M5"/>
    <mergeCell ref="J27:M27"/>
    <mergeCell ref="O27:R27"/>
  </mergeCells>
  <conditionalFormatting sqref="R19">
    <cfRule type="cellIs" dxfId="48" priority="368" operator="equal">
      <formula>"A/R"</formula>
    </cfRule>
    <cfRule type="cellIs" dxfId="47" priority="369" operator="equal">
      <formula>"A/G"</formula>
    </cfRule>
    <cfRule type="cellIs" dxfId="46" priority="370" operator="equal">
      <formula>"G"</formula>
    </cfRule>
    <cfRule type="cellIs" dxfId="45" priority="371" operator="equal">
      <formula>"A"</formula>
    </cfRule>
    <cfRule type="cellIs" dxfId="44" priority="372" operator="equal">
      <formula>"R"</formula>
    </cfRule>
  </conditionalFormatting>
  <conditionalFormatting sqref="I11">
    <cfRule type="cellIs" dxfId="43" priority="96" operator="equal">
      <formula>"AG"</formula>
    </cfRule>
    <cfRule type="cellIs" dxfId="42" priority="97" operator="equal">
      <formula>"G"</formula>
    </cfRule>
    <cfRule type="cellIs" dxfId="41" priority="98" operator="equal">
      <formula>"AR"</formula>
    </cfRule>
    <cfRule type="cellIs" dxfId="40" priority="99" operator="equal">
      <formula>"R"</formula>
    </cfRule>
  </conditionalFormatting>
  <conditionalFormatting sqref="R11">
    <cfRule type="cellIs" dxfId="39" priority="76" operator="equal">
      <formula>"AG"</formula>
    </cfRule>
    <cfRule type="cellIs" dxfId="38" priority="77" operator="equal">
      <formula>"G"</formula>
    </cfRule>
    <cfRule type="cellIs" dxfId="37" priority="78" operator="equal">
      <formula>"AR"</formula>
    </cfRule>
    <cfRule type="cellIs" dxfId="36" priority="79" operator="equal">
      <formula>"R"</formula>
    </cfRule>
  </conditionalFormatting>
  <conditionalFormatting sqref="N11:N14">
    <cfRule type="cellIs" dxfId="35" priority="44" operator="equal">
      <formula>"AG"</formula>
    </cfRule>
    <cfRule type="cellIs" dxfId="34" priority="45" operator="equal">
      <formula>"G"</formula>
    </cfRule>
    <cfRule type="cellIs" dxfId="33" priority="46" operator="equal">
      <formula>"AR"</formula>
    </cfRule>
    <cfRule type="cellIs" dxfId="32" priority="47" operator="equal">
      <formula>"R"</formula>
    </cfRule>
  </conditionalFormatting>
  <conditionalFormatting sqref="N32:N36">
    <cfRule type="cellIs" dxfId="31" priority="36" operator="equal">
      <formula>"AG"</formula>
    </cfRule>
    <cfRule type="cellIs" dxfId="30" priority="37" operator="equal">
      <formula>"G"</formula>
    </cfRule>
    <cfRule type="cellIs" dxfId="29" priority="38" operator="equal">
      <formula>"AR"</formula>
    </cfRule>
    <cfRule type="cellIs" dxfId="28" priority="39" operator="equal">
      <formula>"R"</formula>
    </cfRule>
  </conditionalFormatting>
  <conditionalFormatting sqref="I12:I14">
    <cfRule type="cellIs" dxfId="27" priority="24" operator="equal">
      <formula>"AG"</formula>
    </cfRule>
    <cfRule type="cellIs" dxfId="26" priority="25" operator="equal">
      <formula>"G"</formula>
    </cfRule>
    <cfRule type="cellIs" dxfId="25" priority="26" operator="equal">
      <formula>"AR"</formula>
    </cfRule>
    <cfRule type="cellIs" dxfId="24" priority="27" operator="equal">
      <formula>"R"</formula>
    </cfRule>
  </conditionalFormatting>
  <conditionalFormatting sqref="I32:I36">
    <cfRule type="cellIs" dxfId="23" priority="20" operator="equal">
      <formula>"AG"</formula>
    </cfRule>
    <cfRule type="cellIs" dxfId="22" priority="21" operator="equal">
      <formula>"G"</formula>
    </cfRule>
    <cfRule type="cellIs" dxfId="21" priority="22" operator="equal">
      <formula>"AR"</formula>
    </cfRule>
    <cfRule type="cellIs" dxfId="20" priority="23" operator="equal">
      <formula>"R"</formula>
    </cfRule>
  </conditionalFormatting>
  <conditionalFormatting sqref="R12:R14">
    <cfRule type="cellIs" dxfId="19" priority="16" operator="equal">
      <formula>"AG"</formula>
    </cfRule>
    <cfRule type="cellIs" dxfId="18" priority="17" operator="equal">
      <formula>"G"</formula>
    </cfRule>
    <cfRule type="cellIs" dxfId="17" priority="18" operator="equal">
      <formula>"AR"</formula>
    </cfRule>
    <cfRule type="cellIs" dxfId="16" priority="19" operator="equal">
      <formula>"R"</formula>
    </cfRule>
  </conditionalFormatting>
  <conditionalFormatting sqref="R32:R36">
    <cfRule type="cellIs" dxfId="15" priority="12" operator="equal">
      <formula>"AG"</formula>
    </cfRule>
    <cfRule type="cellIs" dxfId="14" priority="13" operator="equal">
      <formula>"G"</formula>
    </cfRule>
    <cfRule type="cellIs" dxfId="13" priority="14" operator="equal">
      <formula>"AR"</formula>
    </cfRule>
    <cfRule type="cellIs" dxfId="12" priority="15" operator="equal">
      <formula>"R"</formula>
    </cfRule>
  </conditionalFormatting>
  <conditionalFormatting sqref="I24:N25">
    <cfRule type="expression" dxfId="11" priority="11">
      <formula>$I$24&lt;&gt;""</formula>
    </cfRule>
  </conditionalFormatting>
  <conditionalFormatting sqref="C27:D27">
    <cfRule type="cellIs" dxfId="10" priority="10" operator="equal">
      <formula>FALSE</formula>
    </cfRule>
  </conditionalFormatting>
  <conditionalFormatting sqref="G17:N17">
    <cfRule type="expression" dxfId="9" priority="9">
      <formula>$C$17&lt;&gt;0</formula>
    </cfRule>
  </conditionalFormatting>
  <conditionalFormatting sqref="G18">
    <cfRule type="expression" dxfId="8" priority="7">
      <formula>AND($C$17&lt;0,$C$15&lt;&gt;0)</formula>
    </cfRule>
  </conditionalFormatting>
  <conditionalFormatting sqref="O4:R4">
    <cfRule type="expression" dxfId="7" priority="6">
      <formula>$O$15&lt;$K$15</formula>
    </cfRule>
  </conditionalFormatting>
  <conditionalFormatting sqref="O27:R27">
    <cfRule type="expression" dxfId="6" priority="5">
      <formula>$O$37&lt;$K$37</formula>
    </cfRule>
  </conditionalFormatting>
  <pageMargins left="0.51181102362204722" right="0.51181102362204722" top="0.55118110236220474" bottom="0.55118110236220474" header="0.31496062992125984" footer="0.31496062992125984"/>
  <pageSetup paperSize="9" scale="51" orientation="landscape" r:id="rId1"/>
  <headerFooter>
    <oddFooter>&amp;R&amp;F 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4" id="{FADDD043-8143-4F1F-9752-96D135555F43}">
            <xm:f>Cover!$D$5=""</xm:f>
            <x14:dxf>
              <fill>
                <patternFill>
                  <bgColor rgb="FFFF0000"/>
                </patternFill>
              </fill>
            </x14:dxf>
          </x14:cfRule>
          <xm:sqref>C3:F3</xm:sqref>
        </x14:conditionalFormatting>
        <x14:conditionalFormatting xmlns:xm="http://schemas.microsoft.com/office/excel/2006/main">
          <x14:cfRule type="expression" priority="373" id="{42897842-B9A7-4264-B13D-A640B4C0369A}">
            <xm:f>Cover!$D$14=""</xm:f>
            <x14:dxf>
              <font>
                <color theme="0"/>
              </font>
              <fill>
                <patternFill>
                  <bgColor rgb="FFFF0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C5:F5</xm:sqref>
        </x14:conditionalFormatting>
        <x14:conditionalFormatting xmlns:xm="http://schemas.microsoft.com/office/excel/2006/main">
          <x14:cfRule type="expression" priority="4" id="{DC49B914-795E-400D-8E2F-07CD5B520293}">
            <xm:f>AND($J$15&lt;&gt;0,$J$15&lt;VLOOKUP(CCG_CODE,Cover!$X:$AL,12,FALSE))</xm:f>
            <x14:dxf>
              <fill>
                <patternFill>
                  <bgColor rgb="FFFF0000"/>
                </patternFill>
              </fill>
            </x14:dxf>
          </x14:cfRule>
          <xm:sqref>J4:M4</xm:sqref>
        </x14:conditionalFormatting>
        <x14:conditionalFormatting xmlns:xm="http://schemas.microsoft.com/office/excel/2006/main">
          <x14:cfRule type="expression" priority="3" id="{BDDF5568-D4E4-488D-A587-C31DE4D62B90}">
            <xm:f>AND($K$15&lt;&gt;0,$K$15&lt;VLOOKUP(CCG_CODE,Cover!$X:$AL,13,FALSE))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m:sqref>J5:M5</xm:sqref>
        </x14:conditionalFormatting>
        <x14:conditionalFormatting xmlns:xm="http://schemas.microsoft.com/office/excel/2006/main">
          <x14:cfRule type="expression" priority="2" id="{0E54525B-B880-4571-BF18-01688F33375A}">
            <xm:f>AND($J$37&lt;&gt;0,$J$37&lt;VLOOKUP(CCG_CODE,Cover!$X:$AL,13,FALSE))</xm:f>
            <x14:dxf>
              <fill>
                <patternFill>
                  <bgColor rgb="FFFF0000"/>
                </patternFill>
              </fill>
            </x14:dxf>
          </x14:cfRule>
          <xm:sqref>J27:M27</xm:sqref>
        </x14:conditionalFormatting>
        <x14:conditionalFormatting xmlns:xm="http://schemas.microsoft.com/office/excel/2006/main">
          <x14:cfRule type="expression" priority="1" id="{5BC93D3F-1706-495E-8873-3D202AD80D96}">
            <xm:f>AND($K$37&lt;&gt;0,$K$37&lt;VLOOKUP(CCG_CODE,Cover!$X:$AL,14,FALSE))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m:sqref>J28:M28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31</vt:i4>
      </vt:variant>
    </vt:vector>
  </HeadingPairs>
  <TitlesOfParts>
    <vt:vector size="35" baseType="lpstr">
      <vt:lpstr>Cover</vt:lpstr>
      <vt:lpstr>Risks CCGs</vt:lpstr>
      <vt:lpstr>2%CCGs</vt:lpstr>
      <vt:lpstr>QIPP CCG</vt:lpstr>
      <vt:lpstr>CCG_ALLOCATION</vt:lpstr>
      <vt:lpstr>CCG_CODE</vt:lpstr>
      <vt:lpstr>CCG_DATA</vt:lpstr>
      <vt:lpstr>CCG_DATE_RANGE</vt:lpstr>
      <vt:lpstr>CCG_LIST</vt:lpstr>
      <vt:lpstr>CCG_NAME</vt:lpstr>
      <vt:lpstr>CCG_PERIOD</vt:lpstr>
      <vt:lpstr>'2%CCGs'!CCGs</vt:lpstr>
      <vt:lpstr>'QIPP CCG'!CCGs</vt:lpstr>
      <vt:lpstr>CCGs</vt:lpstr>
      <vt:lpstr>LAST_CELL_CCG_2_PERCENT</vt:lpstr>
      <vt:lpstr>LAST_CELL_CCG_QIPP</vt:lpstr>
      <vt:lpstr>LAST_CELL_CCG_RISKS</vt:lpstr>
      <vt:lpstr>'2%CCGs'!Print_Area</vt:lpstr>
      <vt:lpstr>Cover!Print_Area</vt:lpstr>
      <vt:lpstr>'QIPP CCG'!Print_Area</vt:lpstr>
      <vt:lpstr>'Risks CCGs'!Print_Area</vt:lpstr>
      <vt:lpstr>QIPP_MONTH_ACT</vt:lpstr>
      <vt:lpstr>QIPP_MONTH_PLAN</vt:lpstr>
      <vt:lpstr>QIPP_YR_ACT</vt:lpstr>
      <vt:lpstr>QIPP_YR_PLAN</vt:lpstr>
      <vt:lpstr>QIPP_YTD_ACT</vt:lpstr>
      <vt:lpstr>QIPP_YTD_PLAN</vt:lpstr>
      <vt:lpstr>TOTAL_MIT_EXP_MIT_VAL</vt:lpstr>
      <vt:lpstr>TOTAL_MIT_FULL_VAL</vt:lpstr>
      <vt:lpstr>TOTAL_RISKS_FULL_RISK_VAL</vt:lpstr>
      <vt:lpstr>TOTAL_RISKS_POT_RISK_VAL</vt:lpstr>
      <vt:lpstr>TWO_PER_BAL_COM</vt:lpstr>
      <vt:lpstr>TWO_PER_BAL_UNCOM</vt:lpstr>
      <vt:lpstr>TWO_PER_FULL_YEAR</vt:lpstr>
      <vt:lpstr>TWO_PER_YTD_ACTUAL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Shipton</dc:creator>
  <cp:lastModifiedBy>Sarah Calkin</cp:lastModifiedBy>
  <cp:lastPrinted>2013-07-25T12:39:37Z</cp:lastPrinted>
  <dcterms:created xsi:type="dcterms:W3CDTF">2013-06-14T08:03:58Z</dcterms:created>
  <dcterms:modified xsi:type="dcterms:W3CDTF">2013-09-11T15:18:00Z</dcterms:modified>
</cp:coreProperties>
</file>